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7116" activeTab="0"/>
  </bookViews>
  <sheets>
    <sheet name="NORMAL" sheetId="1" r:id="rId1"/>
    <sheet name="NO-FLEX" sheetId="2" r:id="rId2"/>
    <sheet name="POROUS" sheetId="3" r:id="rId3"/>
    <sheet name="Sheet3" sheetId="4" r:id="rId4"/>
    <sheet name="Sheet4" sheetId="5" r:id="rId5"/>
    <sheet name="Sheet5" sheetId="6" r:id="rId6"/>
    <sheet name="Sheet6" sheetId="7" r:id="rId7"/>
    <sheet name="Sheet7" sheetId="8" r:id="rId8"/>
    <sheet name="Sheet8" sheetId="9" r:id="rId9"/>
    <sheet name="Sheet9" sheetId="10" r:id="rId10"/>
    <sheet name="Sheet10" sheetId="11" r:id="rId11"/>
    <sheet name="Sheet11" sheetId="12" r:id="rId12"/>
    <sheet name="Sheet12" sheetId="13" r:id="rId13"/>
    <sheet name="Sheet13" sheetId="14" r:id="rId14"/>
    <sheet name="Sheet14" sheetId="15" r:id="rId15"/>
    <sheet name="Sheet15" sheetId="16" r:id="rId16"/>
    <sheet name="Sheet16" sheetId="17" r:id="rId17"/>
  </sheets>
  <definedNames>
    <definedName name="OLE_LINK7" localSheetId="0">'NORMAL'!#REF!</definedName>
  </definedNames>
  <calcPr fullCalcOnLoad="1"/>
</workbook>
</file>

<file path=xl/sharedStrings.xml><?xml version="1.0" encoding="utf-8"?>
<sst xmlns="http://schemas.openxmlformats.org/spreadsheetml/2006/main" count="328" uniqueCount="171">
  <si>
    <t>cS</t>
  </si>
  <si>
    <t>n</t>
  </si>
  <si>
    <t>dlam=</t>
  </si>
  <si>
    <t>l************</t>
  </si>
  <si>
    <t>***************</t>
  </si>
  <si>
    <t>************</t>
  </si>
  <si>
    <t>STIFFNESS ANALYSIS**********</t>
  </si>
  <si>
    <t>***********l</t>
  </si>
  <si>
    <t>c</t>
  </si>
  <si>
    <t>myp</t>
  </si>
  <si>
    <t>mys</t>
  </si>
  <si>
    <t>tet00</t>
  </si>
  <si>
    <t>H/S</t>
  </si>
  <si>
    <t>sigP</t>
  </si>
  <si>
    <t>sigS</t>
  </si>
  <si>
    <t>LAM</t>
  </si>
  <si>
    <t>l**EIGENSTRAIN/STRS ANALYSIS</t>
  </si>
  <si>
    <t>Calculations</t>
  </si>
  <si>
    <t>stiffness ratio</t>
  </si>
  <si>
    <t>differential eigenstrain (linear)</t>
  </si>
  <si>
    <t>rhoP</t>
  </si>
  <si>
    <t>rhoS</t>
  </si>
  <si>
    <t>neff</t>
  </si>
  <si>
    <t>cvoid</t>
  </si>
  <si>
    <t>eSeff</t>
  </si>
  <si>
    <t>Qp</t>
  </si>
  <si>
    <t>Qs</t>
  </si>
  <si>
    <t>nQ</t>
  </si>
  <si>
    <t>nQeff</t>
  </si>
  <si>
    <t>dP</t>
  </si>
  <si>
    <t>dS</t>
  </si>
  <si>
    <t>d</t>
  </si>
  <si>
    <t>YOUNG</t>
  </si>
  <si>
    <t>POROSITY</t>
  </si>
  <si>
    <t>CONDUCTIVITY ANALYSIS**********</t>
  </si>
  <si>
    <t>PREDICT</t>
  </si>
  <si>
    <t>conductivity ratio</t>
  </si>
  <si>
    <t>P</t>
  </si>
  <si>
    <t>(Danish Society for Materials Testing and Research), Copenhagen, Denmark</t>
  </si>
  <si>
    <t>A1</t>
  </si>
  <si>
    <t>A2</t>
  </si>
  <si>
    <t>m1o</t>
  </si>
  <si>
    <t>m1oo</t>
  </si>
  <si>
    <t>m2oo</t>
  </si>
  <si>
    <t>m2o</t>
  </si>
  <si>
    <t>x1</t>
  </si>
  <si>
    <t>xx1</t>
  </si>
  <si>
    <t>x2</t>
  </si>
  <si>
    <t>xx2</t>
  </si>
  <si>
    <t>moAV</t>
  </si>
  <si>
    <t>mooAV</t>
  </si>
  <si>
    <t>mypo-1</t>
  </si>
  <si>
    <t>myso-1</t>
  </si>
  <si>
    <t>mypeff</t>
  </si>
  <si>
    <t>CONDUCTIVITY ANALYSIS</t>
  </si>
  <si>
    <t>matmax</t>
  </si>
  <si>
    <t>****for beregning af CSAp ringspænd</t>
  </si>
  <si>
    <t>a</t>
  </si>
  <si>
    <t>*************************l**EIGENSTRAIN/STRS ANALYSIS *************************************************</t>
  </si>
  <si>
    <t>PERCOL</t>
  </si>
  <si>
    <t>PROFIL **********************</t>
  </si>
  <si>
    <t>alf1</t>
  </si>
  <si>
    <t>myPo</t>
  </si>
  <si>
    <t>mySo</t>
  </si>
  <si>
    <t>cP</t>
  </si>
  <si>
    <t>Ep</t>
  </si>
  <si>
    <t>Es</t>
  </si>
  <si>
    <t>lamP</t>
  </si>
  <si>
    <t>lamS</t>
  </si>
  <si>
    <t>mypo for particulate composite</t>
  </si>
  <si>
    <t>myso for particulate composite</t>
  </si>
  <si>
    <t>shape factor for particulate composite</t>
  </si>
  <si>
    <t>start på beregning af shape factors for particulate composite</t>
  </si>
  <si>
    <t>QSeff</t>
  </si>
  <si>
    <t>Q</t>
  </si>
  <si>
    <t>CONDUCT</t>
  </si>
  <si>
    <t xml:space="preserve">            GEO-PARAMETERS OBTAINED</t>
  </si>
  <si>
    <t xml:space="preserve">     STIFFNESS [MPa]</t>
  </si>
  <si>
    <t xml:space="preserve">    LIN. EIGENSTRAIN</t>
  </si>
  <si>
    <t xml:space="preserve">        DENSITY [kg/m3]</t>
  </si>
  <si>
    <t xml:space="preserve">                   CONDUCTIVITY [J/(s*°K*m)]</t>
  </si>
  <si>
    <t>MATERIAL PROPERTIES (units are examples)</t>
  </si>
  <si>
    <t>PROFILE</t>
  </si>
  <si>
    <t>cS &gt; 0</t>
  </si>
  <si>
    <t xml:space="preserve"> cS</t>
  </si>
  <si>
    <r>
      <t xml:space="preserve">                                                    </t>
    </r>
    <r>
      <rPr>
        <b/>
        <sz val="20"/>
        <rFont val="CG Times"/>
        <family val="1"/>
      </rPr>
      <t xml:space="preserve">P = 1:  </t>
    </r>
    <r>
      <rPr>
        <b/>
        <sz val="14"/>
        <rFont val="CG Times"/>
        <family val="1"/>
      </rPr>
      <t xml:space="preserve"> PARTICULATE GEOMETRY</t>
    </r>
  </si>
  <si>
    <r>
      <t>P = 2:</t>
    </r>
    <r>
      <rPr>
        <b/>
        <sz val="14"/>
        <rFont val="CG Times"/>
        <family val="1"/>
      </rPr>
      <t xml:space="preserve"> ANY GEOM (cS*mySo&lt;0)</t>
    </r>
  </si>
  <si>
    <t xml:space="preserve">   CHOOSE GEOMETRY (P)</t>
  </si>
  <si>
    <t>SPECIFIC GEOMETRY</t>
  </si>
  <si>
    <t>NORMAL</t>
  </si>
  <si>
    <t>Software (Copyright 2001) developed by Lauge Fuglsang Nielsen to predict</t>
  </si>
  <si>
    <t>on Nordic Concrete Research, 12-14 June 2002, Helsingør, Denmark.</t>
  </si>
  <si>
    <t>NO-FLEX</t>
  </si>
  <si>
    <t>Young's modulus, Eigenstrain, and Conductivity of a particulate composite with</t>
  </si>
  <si>
    <t>Phase properties</t>
  </si>
  <si>
    <t>ideal</t>
  </si>
  <si>
    <t>POROUS</t>
  </si>
  <si>
    <t xml:space="preserve">          SPECIFIC GEOMETRY</t>
  </si>
  <si>
    <t>has an aspect ratio (length/diameter) of A1 and the other vol-fraction (1-alf1) has an aspect ratio of A2.</t>
  </si>
  <si>
    <t>Geo-parameters (myPo,mySo) for particulate geometries are authomatically calculated by POROUS.</t>
  </si>
  <si>
    <r>
      <t>Particulate geometry:</t>
    </r>
    <r>
      <rPr>
        <sz val="14"/>
        <rFont val="CG Times"/>
        <family val="1"/>
      </rPr>
      <t xml:space="preserve"> Here defined as a continuous matrix with a mixture of particles where one volume fraction, alf1,</t>
    </r>
  </si>
  <si>
    <r>
      <t xml:space="preserve">For both geometries </t>
    </r>
    <r>
      <rPr>
        <sz val="14"/>
        <rFont val="CG Times"/>
        <family val="1"/>
      </rPr>
      <t>the critical concentration cS is concentration at first interference of phase P elements. For particulate geometries,</t>
    </r>
  </si>
  <si>
    <t>cS &gt; 0. For non-particulate geometries, fictitious cS &lt; 0.</t>
  </si>
  <si>
    <t xml:space="preserve">              INTRODUCE GEOMETRY</t>
  </si>
  <si>
    <t>Geo-parameters (myPo,mySo) for particulate geometries are authomatically calculated by NORMAL.</t>
  </si>
  <si>
    <r>
      <t>Particulate geometry:</t>
    </r>
    <r>
      <rPr>
        <sz val="14"/>
        <rFont val="CG Times"/>
        <family val="1"/>
      </rPr>
      <t xml:space="preserve"> Here defined as a continuous matrix with a mixture of particles (voids) where one volume fraction, alf1,</t>
    </r>
  </si>
  <si>
    <t>Immediate references</t>
  </si>
  <si>
    <t>Basic references</t>
  </si>
  <si>
    <t>and Engeneering, 52(1982), 39-62</t>
  </si>
  <si>
    <t>Basic concept of composite geometry</t>
  </si>
  <si>
    <t>of this program.</t>
  </si>
  <si>
    <r>
      <t xml:space="preserve">3)  Lauge Fuglsang Nielsen:"Elastic Properties of Two-Phase Materials", </t>
    </r>
    <r>
      <rPr>
        <i/>
        <sz val="14"/>
        <rFont val="CG Times"/>
        <family val="1"/>
      </rPr>
      <t>Materials Science</t>
    </r>
  </si>
  <si>
    <r>
      <t xml:space="preserve">1)  Lauge Fuglsang Nielsen: "Numerical analysis of composite materials", </t>
    </r>
    <r>
      <rPr>
        <i/>
        <sz val="14"/>
        <rFont val="CG Times"/>
        <family val="1"/>
      </rPr>
      <t>Materialenyt 1:2001, DSM</t>
    </r>
  </si>
  <si>
    <r>
      <t xml:space="preserve">2)  Lauge Fuglsang Nielsen: "Numerical analysis of composite materials",  </t>
    </r>
    <r>
      <rPr>
        <i/>
        <sz val="14"/>
        <rFont val="CG Times"/>
        <family val="1"/>
      </rPr>
      <t>presented at the XVIII Symposium</t>
    </r>
  </si>
  <si>
    <r>
      <t xml:space="preserve">phase geometry", </t>
    </r>
    <r>
      <rPr>
        <i/>
        <sz val="14"/>
        <rFont val="CG Times"/>
        <family val="1"/>
      </rPr>
      <t>Monograph, Department of Civil Engineering, Tech. Univ. Denmark, in press 2002.</t>
    </r>
  </si>
  <si>
    <t>Special notes for this analysis</t>
  </si>
  <si>
    <t>*)  A summary of the authors (simplified) concept of generalized composite geometry is presented at the bottom</t>
  </si>
  <si>
    <t>OUT-PUT DATA: COMPOSITE PROPERTIES</t>
  </si>
  <si>
    <t>OUT-PUT DATA: Composite properties</t>
  </si>
  <si>
    <t>4)  Lauge Fuglsang Nielsen:"Stiffness and other Physical Properties of Composites as related to Phase</t>
  </si>
  <si>
    <t>5)  Lauge Fuglsang Nielsen: "Composite Materials - Mechanical and physical behavior as influenced by</t>
  </si>
  <si>
    <r>
      <t xml:space="preserve">Geometry and Connectivity, Part I: Methods of Analysis", </t>
    </r>
    <r>
      <rPr>
        <i/>
        <sz val="14"/>
        <rFont val="CG Times"/>
        <family val="1"/>
      </rPr>
      <t>3rd Symposium on 'Building Physics</t>
    </r>
  </si>
  <si>
    <r>
      <t>in the Nordic Countries', Copenhagen, Sept. 13-15, 1993.</t>
    </r>
    <r>
      <rPr>
        <sz val="14"/>
        <rFont val="CG Times"/>
        <family val="1"/>
      </rPr>
      <t xml:space="preserve"> Proceedings (ed. B. Saxhof), vol II(1993), 725-734.</t>
    </r>
  </si>
  <si>
    <t>Composite considered in stiffness and conductivity analysis</t>
  </si>
  <si>
    <r>
      <t>Young's modulus, Eigenstrain, Conductivity, and Percolation</t>
    </r>
    <r>
      <rPr>
        <b/>
        <vertAlign val="superscript"/>
        <sz val="22"/>
        <rFont val="Times New Roman"/>
        <family val="1"/>
      </rPr>
      <t>*</t>
    </r>
    <r>
      <rPr>
        <b/>
        <sz val="22"/>
        <rFont val="Times New Roman"/>
        <family val="1"/>
      </rPr>
      <t xml:space="preserve"> of composites</t>
    </r>
  </si>
  <si>
    <t>(*) Percolation is volume fraction of one composite component having a continuous geometry</t>
  </si>
  <si>
    <t>(Examples: Youngs modulus, Shrinkage, Heat- and Diffusion coefficients, and impregnability)</t>
  </si>
  <si>
    <r>
      <t>Young's modulus, conductivity, percolation</t>
    </r>
    <r>
      <rPr>
        <b/>
        <vertAlign val="superscript"/>
        <sz val="24"/>
        <rFont val="CG Times"/>
        <family val="1"/>
      </rPr>
      <t>*</t>
    </r>
    <r>
      <rPr>
        <b/>
        <sz val="24"/>
        <rFont val="CG Times"/>
        <family val="1"/>
      </rPr>
      <t>, and strength of porous material</t>
    </r>
  </si>
  <si>
    <t>ALTERNATIVE COMPOSITE GEOMETRIES</t>
  </si>
  <si>
    <r>
      <t xml:space="preserve">3)  Lauge Fuglsang Nielsen: "Strength and stiffness of porous materials", </t>
    </r>
    <r>
      <rPr>
        <i/>
        <sz val="14"/>
        <rFont val="CG Times"/>
        <family val="1"/>
      </rPr>
      <t>Journ. Am. Ceramic Soc., 73(1990), 2684-2689.</t>
    </r>
  </si>
  <si>
    <r>
      <t xml:space="preserve">4)  Lauge Fuglsang Nielsen:"Elastic Properties of Two-Phase Materials", </t>
    </r>
    <r>
      <rPr>
        <i/>
        <sz val="14"/>
        <rFont val="CG Times"/>
        <family val="1"/>
      </rPr>
      <t>Materials Science</t>
    </r>
  </si>
  <si>
    <t>5)  Lauge Fuglsang Nielsen:"Stiffness and other Physical Properties of Composites as related to Phase</t>
  </si>
  <si>
    <t>6)  Lauge Fuglsang Nielsen: "Composite Materials - Mechanical and physical behavior as influenced by</t>
  </si>
  <si>
    <r>
      <t xml:space="preserve">7)  Lauge Fuglsang Nielsen: "Strength and stiffness of porous materials", </t>
    </r>
    <r>
      <rPr>
        <i/>
        <sz val="14"/>
        <rFont val="CG Times"/>
        <family val="1"/>
      </rPr>
      <t>Journ. Am. Ceramic Soc., 73(1990), 2684-2689.</t>
    </r>
  </si>
  <si>
    <t>*) In this context percolation is volume fraction of pores being impregnable</t>
  </si>
  <si>
    <t xml:space="preserve">     STIFFNESS</t>
  </si>
  <si>
    <t xml:space="preserve">                   CONDUCTIVITY</t>
  </si>
  <si>
    <r>
      <t>So</t>
    </r>
    <r>
      <rPr>
        <b/>
        <vertAlign val="superscript"/>
        <sz val="14"/>
        <rFont val="CG Times"/>
        <family val="1"/>
      </rPr>
      <t>*</t>
    </r>
  </si>
  <si>
    <t>Sp</t>
  </si>
  <si>
    <t xml:space="preserve">    *) Strength of phase S with vanishing amount of cracks</t>
  </si>
  <si>
    <t xml:space="preserve">           STRENGTH</t>
  </si>
  <si>
    <r>
      <t>Implicit</t>
    </r>
    <r>
      <rPr>
        <b/>
        <sz val="20"/>
        <rFont val="CG Times"/>
        <family val="1"/>
      </rPr>
      <t xml:space="preserve"> PHASE PROPERTIES </t>
    </r>
    <r>
      <rPr>
        <b/>
        <sz val="14"/>
        <rFont val="CG Times"/>
        <family val="1"/>
      </rPr>
      <t>(analysis is normalized)</t>
    </r>
  </si>
  <si>
    <r>
      <t xml:space="preserve">For both geometries </t>
    </r>
    <r>
      <rPr>
        <sz val="14"/>
        <rFont val="CG Times"/>
        <family val="1"/>
      </rPr>
      <t>the critical concentration cS is concentration at first interference of pores. For particulate geometries,</t>
    </r>
  </si>
  <si>
    <r>
      <t xml:space="preserve">The geometry is, </t>
    </r>
    <r>
      <rPr>
        <sz val="14"/>
        <rFont val="CG Times"/>
        <family val="1"/>
      </rPr>
      <t>at first, a continuous matrix with a mixture of particles where one volume fraction, alf1,</t>
    </r>
  </si>
  <si>
    <r>
      <t>The interference (critical) concentration cS &gt; 0</t>
    </r>
    <r>
      <rPr>
        <sz val="14"/>
        <rFont val="CG Times"/>
        <family val="1"/>
      </rPr>
      <t xml:space="preserve"> is concentration at first interference of particles. From this</t>
    </r>
  </si>
  <si>
    <t>concentration, a 'stable' phase P skeleton is formed. The composite geometry becomes 'frozen'  - and self-inflicted voids will</t>
  </si>
  <si>
    <t>appear at increasing amount of particles. Modifications of composite geometry and matrix (now porous) is atomatically</t>
  </si>
  <si>
    <t>considered by NO-FLEX.</t>
  </si>
  <si>
    <t>Geo-parameters (myPo,mySo) for such a geometriy are automatically calculated by NO-FLEX. The particulate geometry</t>
  </si>
  <si>
    <t>just described is possible only as long as the partices vol-concentration c &lt; the so-called interference concentration cS.</t>
  </si>
  <si>
    <t>Composite geometry considered in stiffness and conductivity analysis</t>
  </si>
  <si>
    <r>
      <t>non-flexible particles</t>
    </r>
    <r>
      <rPr>
        <b/>
        <vertAlign val="superscript"/>
        <sz val="20"/>
        <rFont val="Times New Roman"/>
        <family val="1"/>
      </rPr>
      <t>*</t>
    </r>
  </si>
  <si>
    <t>*) Such as light clinker concrete. It is assumed that self inflicted voids have no conductivity</t>
  </si>
  <si>
    <r>
      <t>Any geometry:</t>
    </r>
    <r>
      <rPr>
        <sz val="14"/>
        <rFont val="CG Times"/>
        <family val="1"/>
      </rPr>
      <t xml:space="preserve"> Defined as described at the bottom of this program. Geo-parameters (myPo,mySo) are estimated</t>
    </r>
  </si>
  <si>
    <t>from the so-called geo-path graph.</t>
  </si>
  <si>
    <t>geo-path graph.</t>
  </si>
  <si>
    <r>
      <t>Any geometry:</t>
    </r>
    <r>
      <rPr>
        <sz val="14"/>
        <rFont val="CG Times"/>
        <family val="1"/>
      </rPr>
      <t xml:space="preserve"> Defined as described at the bottom of this program. Geo-parameters (myPo,mySo) are estimated from the so-called</t>
    </r>
  </si>
  <si>
    <r>
      <t xml:space="preserve">IN-PUT DATA </t>
    </r>
    <r>
      <rPr>
        <b/>
        <sz val="16"/>
        <rFont val="CG Times"/>
        <family val="1"/>
      </rPr>
      <t>(yellow sections only)</t>
    </r>
  </si>
  <si>
    <t xml:space="preserve">       PHASE PROPERTIES (units are examples)</t>
  </si>
  <si>
    <t>OUT-PUT: COMPOSITE PROPERTIES</t>
  </si>
  <si>
    <t>Alternative geometries</t>
  </si>
  <si>
    <r>
      <t xml:space="preserve">IN-PUT DATA </t>
    </r>
    <r>
      <rPr>
        <b/>
        <sz val="14"/>
        <rFont val="CG Times"/>
        <family val="1"/>
      </rPr>
      <t>(yellow sections onle)</t>
    </r>
  </si>
  <si>
    <t>D</t>
  </si>
  <si>
    <t>cP =</t>
  </si>
  <si>
    <t>D =</t>
  </si>
  <si>
    <t>estim-2</t>
  </si>
  <si>
    <t xml:space="preserve">         STRENGTH S/So=(1-c)*(1-c/cP)**D</t>
  </si>
  <si>
    <t>Ep*</t>
  </si>
  <si>
    <t>*) Should not be exactly 0 in</t>
  </si>
  <si>
    <t xml:space="preserve">    eigenstrain/stress analysis</t>
  </si>
  <si>
    <t>(ver. July 28, 2002)</t>
  </si>
</sst>
</file>

<file path=xl/styles.xml><?xml version="1.0" encoding="utf-8"?>
<styleSheet xmlns="http://schemas.openxmlformats.org/spreadsheetml/2006/main">
  <numFmts count="3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.##0"/>
    <numFmt numFmtId="179" formatCode="0.000E+00"/>
    <numFmt numFmtId="180" formatCode="0.00;[Red]0.00"/>
    <numFmt numFmtId="181" formatCode="0.0000000000E+00"/>
    <numFmt numFmtId="182" formatCode="0.0000000000"/>
    <numFmt numFmtId="183" formatCode="0.0E+00"/>
    <numFmt numFmtId="184" formatCode="0.E+00"/>
    <numFmt numFmtId="185" formatCode="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</numFmts>
  <fonts count="7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CG Times"/>
      <family val="1"/>
    </font>
    <font>
      <b/>
      <sz val="14"/>
      <name val="CG Times"/>
      <family val="1"/>
    </font>
    <font>
      <b/>
      <sz val="10"/>
      <name val="CG Times"/>
      <family val="1"/>
    </font>
    <font>
      <b/>
      <sz val="12"/>
      <name val="CG Times"/>
      <family val="1"/>
    </font>
    <font>
      <b/>
      <sz val="18"/>
      <name val="CG Times"/>
      <family val="0"/>
    </font>
    <font>
      <b/>
      <sz val="20"/>
      <name val="Arial"/>
      <family val="2"/>
    </font>
    <font>
      <b/>
      <sz val="13.5"/>
      <name val="CG Times"/>
      <family val="1"/>
    </font>
    <font>
      <b/>
      <sz val="22"/>
      <name val="Times New Roman"/>
      <family val="1"/>
    </font>
    <font>
      <b/>
      <sz val="11"/>
      <name val="CG Times"/>
      <family val="1"/>
    </font>
    <font>
      <sz val="11"/>
      <name val="Arial"/>
      <family val="2"/>
    </font>
    <font>
      <sz val="12"/>
      <name val="CG Times"/>
      <family val="1"/>
    </font>
    <font>
      <sz val="11"/>
      <name val="CG Times"/>
      <family val="1"/>
    </font>
    <font>
      <b/>
      <sz val="14"/>
      <color indexed="10"/>
      <name val="Arial"/>
      <family val="0"/>
    </font>
    <font>
      <sz val="14"/>
      <name val="CG Times"/>
      <family val="1"/>
    </font>
    <font>
      <sz val="24.75"/>
      <name val="Arial"/>
      <family val="0"/>
    </font>
    <font>
      <sz val="14.25"/>
      <name val="Arial"/>
      <family val="0"/>
    </font>
    <font>
      <b/>
      <sz val="12.5"/>
      <name val="CG Times"/>
      <family val="1"/>
    </font>
    <font>
      <sz val="15.5"/>
      <name val="Arial"/>
      <family val="0"/>
    </font>
    <font>
      <sz val="11.25"/>
      <name val="Arial"/>
      <family val="0"/>
    </font>
    <font>
      <b/>
      <sz val="12.25"/>
      <name val="CG Times"/>
      <family val="1"/>
    </font>
    <font>
      <b/>
      <sz val="20"/>
      <name val="CG Times"/>
      <family val="1"/>
    </font>
    <font>
      <b/>
      <sz val="28"/>
      <name val="CG Times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10.25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i/>
      <sz val="14"/>
      <name val="CG Times"/>
      <family val="1"/>
    </font>
    <font>
      <i/>
      <sz val="14"/>
      <name val="CG Times"/>
      <family val="1"/>
    </font>
    <font>
      <sz val="20"/>
      <name val="CG Times"/>
      <family val="1"/>
    </font>
    <font>
      <b/>
      <sz val="26"/>
      <name val="CG Times"/>
      <family val="1"/>
    </font>
    <font>
      <b/>
      <sz val="26"/>
      <name val="Arial"/>
      <family val="0"/>
    </font>
    <font>
      <sz val="10"/>
      <name val="CG Times"/>
      <family val="1"/>
    </font>
    <font>
      <sz val="20"/>
      <name val="Arial"/>
      <family val="0"/>
    </font>
    <font>
      <b/>
      <sz val="14"/>
      <name val="Times New Roman"/>
      <family val="1"/>
    </font>
    <font>
      <sz val="14.75"/>
      <name val="Arial"/>
      <family val="0"/>
    </font>
    <font>
      <b/>
      <sz val="11.75"/>
      <name val="CG Times"/>
      <family val="1"/>
    </font>
    <font>
      <b/>
      <sz val="14.25"/>
      <name val="CG Times"/>
      <family val="1"/>
    </font>
    <font>
      <b/>
      <sz val="11.5"/>
      <name val="CG Times"/>
      <family val="1"/>
    </font>
    <font>
      <b/>
      <sz val="14.5"/>
      <name val="CG Times"/>
      <family val="1"/>
    </font>
    <font>
      <sz val="14.5"/>
      <name val="Arial"/>
      <family val="0"/>
    </font>
    <font>
      <b/>
      <sz val="24"/>
      <name val="CG Times"/>
      <family val="1"/>
    </font>
    <font>
      <b/>
      <sz val="22"/>
      <name val="CG Times"/>
      <family val="1"/>
    </font>
    <font>
      <b/>
      <vertAlign val="superscript"/>
      <sz val="22"/>
      <name val="Times New Roman"/>
      <family val="1"/>
    </font>
    <font>
      <b/>
      <sz val="13.25"/>
      <name val="CG Times"/>
      <family val="1"/>
    </font>
    <font>
      <sz val="11.5"/>
      <name val="Arial"/>
      <family val="0"/>
    </font>
    <font>
      <b/>
      <vertAlign val="superscript"/>
      <sz val="24"/>
      <name val="CG Times"/>
      <family val="1"/>
    </font>
    <font>
      <b/>
      <vertAlign val="superscript"/>
      <sz val="14"/>
      <name val="CG Times"/>
      <family val="1"/>
    </font>
    <font>
      <b/>
      <sz val="9.25"/>
      <name val="CG Times"/>
      <family val="1"/>
    </font>
    <font>
      <b/>
      <sz val="10.25"/>
      <name val="CG Times"/>
      <family val="1"/>
    </font>
    <font>
      <sz val="9.5"/>
      <name val="CG Times"/>
      <family val="1"/>
    </font>
    <font>
      <b/>
      <vertAlign val="superscript"/>
      <sz val="20"/>
      <name val="Times New Roman"/>
      <family val="1"/>
    </font>
    <font>
      <b/>
      <sz val="18"/>
      <name val="Times New Roman"/>
      <family val="1"/>
    </font>
    <font>
      <b/>
      <i/>
      <sz val="12"/>
      <name val="CG Times"/>
      <family val="1"/>
    </font>
    <font>
      <b/>
      <sz val="13.75"/>
      <name val="CG Times"/>
      <family val="1"/>
    </font>
    <font>
      <sz val="23.25"/>
      <name val="Arial"/>
      <family val="0"/>
    </font>
    <font>
      <sz val="21.75"/>
      <name val="Arial"/>
      <family val="0"/>
    </font>
    <font>
      <sz val="10.75"/>
      <name val="Arial"/>
      <family val="0"/>
    </font>
    <font>
      <sz val="11.75"/>
      <name val="CG Times"/>
      <family val="1"/>
    </font>
    <font>
      <b/>
      <sz val="11"/>
      <name val="Arial"/>
      <family val="2"/>
    </font>
    <font>
      <sz val="12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12" fillId="0" borderId="0" xfId="0" applyFont="1" applyAlignment="1" applyProtection="1">
      <alignment/>
      <protection/>
    </xf>
    <xf numFmtId="11" fontId="10" fillId="0" borderId="0" xfId="0" applyNumberFormat="1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11" fontId="10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10" fillId="2" borderId="0" xfId="0" applyFont="1" applyFill="1" applyAlignment="1" applyProtection="1">
      <alignment horizontal="center"/>
      <protection/>
    </xf>
    <xf numFmtId="0" fontId="6" fillId="3" borderId="0" xfId="0" applyFont="1" applyFill="1" applyAlignment="1" applyProtection="1">
      <alignment/>
      <protection/>
    </xf>
    <xf numFmtId="0" fontId="10" fillId="3" borderId="0" xfId="0" applyFont="1" applyFill="1" applyAlignment="1" applyProtection="1">
      <alignment horizontal="center"/>
      <protection/>
    </xf>
    <xf numFmtId="0" fontId="0" fillId="3" borderId="0" xfId="0" applyFill="1" applyAlignment="1" applyProtection="1">
      <alignment/>
      <protection/>
    </xf>
    <xf numFmtId="0" fontId="10" fillId="3" borderId="0" xfId="0" applyFont="1" applyFill="1" applyAlignment="1" applyProtection="1">
      <alignment/>
      <protection/>
    </xf>
    <xf numFmtId="11" fontId="10" fillId="4" borderId="0" xfId="0" applyNumberFormat="1" applyFont="1" applyFill="1" applyAlignment="1" applyProtection="1">
      <alignment horizontal="center"/>
      <protection/>
    </xf>
    <xf numFmtId="0" fontId="10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11" fontId="10" fillId="5" borderId="1" xfId="0" applyNumberFormat="1" applyFont="1" applyFill="1" applyBorder="1" applyAlignment="1" applyProtection="1">
      <alignment horizontal="center"/>
      <protection locked="0"/>
    </xf>
    <xf numFmtId="0" fontId="10" fillId="5" borderId="1" xfId="0" applyFont="1" applyFill="1" applyBorder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/>
    </xf>
    <xf numFmtId="0" fontId="13" fillId="0" borderId="0" xfId="0" applyFont="1" applyFill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center"/>
    </xf>
    <xf numFmtId="0" fontId="20" fillId="0" borderId="0" xfId="0" applyFont="1" applyAlignment="1">
      <alignment/>
    </xf>
    <xf numFmtId="11" fontId="20" fillId="0" borderId="0" xfId="0" applyNumberFormat="1" applyFont="1" applyAlignment="1">
      <alignment/>
    </xf>
    <xf numFmtId="0" fontId="20" fillId="0" borderId="0" xfId="0" applyFont="1" applyAlignment="1" applyProtection="1">
      <alignment/>
      <protection/>
    </xf>
    <xf numFmtId="11" fontId="20" fillId="0" borderId="0" xfId="0" applyNumberFormat="1" applyFont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12" fillId="2" borderId="0" xfId="0" applyFont="1" applyFill="1" applyAlignment="1" applyProtection="1">
      <alignment horizontal="center"/>
      <protection/>
    </xf>
    <xf numFmtId="11" fontId="10" fillId="2" borderId="0" xfId="0" applyNumberFormat="1" applyFont="1" applyFill="1" applyAlignment="1" applyProtection="1">
      <alignment horizontal="center"/>
      <protection/>
    </xf>
    <xf numFmtId="0" fontId="13" fillId="6" borderId="0" xfId="0" applyFont="1" applyFill="1" applyAlignment="1">
      <alignment/>
    </xf>
    <xf numFmtId="0" fontId="0" fillId="6" borderId="0" xfId="0" applyFill="1" applyAlignment="1">
      <alignment/>
    </xf>
    <xf numFmtId="0" fontId="12" fillId="6" borderId="0" xfId="0" applyFont="1" applyFill="1" applyAlignment="1">
      <alignment/>
    </xf>
    <xf numFmtId="0" fontId="10" fillId="6" borderId="0" xfId="0" applyFont="1" applyFill="1" applyAlignment="1" applyProtection="1">
      <alignment/>
      <protection/>
    </xf>
    <xf numFmtId="0" fontId="0" fillId="6" borderId="0" xfId="0" applyFill="1" applyAlignment="1" applyProtection="1">
      <alignment/>
      <protection/>
    </xf>
    <xf numFmtId="0" fontId="10" fillId="6" borderId="0" xfId="0" applyFont="1" applyFill="1" applyAlignment="1" applyProtection="1">
      <alignment horizontal="center"/>
      <protection/>
    </xf>
    <xf numFmtId="0" fontId="12" fillId="2" borderId="0" xfId="0" applyFont="1" applyFill="1" applyAlignment="1">
      <alignment horizontal="center"/>
    </xf>
    <xf numFmtId="0" fontId="10" fillId="6" borderId="0" xfId="0" applyFont="1" applyFill="1" applyAlignment="1">
      <alignment/>
    </xf>
    <xf numFmtId="11" fontId="10" fillId="2" borderId="1" xfId="0" applyNumberFormat="1" applyFont="1" applyFill="1" applyBorder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center"/>
      <protection/>
    </xf>
    <xf numFmtId="0" fontId="10" fillId="2" borderId="2" xfId="0" applyFont="1" applyFill="1" applyBorder="1" applyAlignment="1" applyProtection="1">
      <alignment horizontal="center"/>
      <protection/>
    </xf>
    <xf numFmtId="0" fontId="10" fillId="2" borderId="2" xfId="0" applyFont="1" applyFill="1" applyBorder="1" applyAlignment="1" applyProtection="1">
      <alignment horizontal="center"/>
      <protection locked="0"/>
    </xf>
    <xf numFmtId="11" fontId="12" fillId="2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29" fillId="3" borderId="0" xfId="0" applyFont="1" applyFill="1" applyAlignment="1" applyProtection="1">
      <alignment horizontal="center"/>
      <protection/>
    </xf>
    <xf numFmtId="0" fontId="29" fillId="2" borderId="0" xfId="0" applyFont="1" applyFill="1" applyAlignment="1" applyProtection="1">
      <alignment horizontal="center"/>
      <protection/>
    </xf>
    <xf numFmtId="11" fontId="0" fillId="0" borderId="0" xfId="0" applyNumberForma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/>
      <protection/>
    </xf>
    <xf numFmtId="11" fontId="12" fillId="3" borderId="0" xfId="0" applyNumberFormat="1" applyFont="1" applyFill="1" applyAlignment="1" applyProtection="1">
      <alignment/>
      <protection/>
    </xf>
    <xf numFmtId="0" fontId="12" fillId="3" borderId="0" xfId="0" applyFont="1" applyFill="1" applyAlignment="1" applyProtection="1">
      <alignment horizont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6" fillId="3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0" fillId="7" borderId="0" xfId="0" applyFont="1" applyFill="1" applyAlignment="1" applyProtection="1">
      <alignment/>
      <protection/>
    </xf>
    <xf numFmtId="0" fontId="0" fillId="7" borderId="0" xfId="0" applyFill="1" applyAlignment="1">
      <alignment/>
    </xf>
    <xf numFmtId="0" fontId="22" fillId="7" borderId="0" xfId="0" applyFont="1" applyFill="1" applyAlignment="1" applyProtection="1">
      <alignment/>
      <protection/>
    </xf>
    <xf numFmtId="0" fontId="22" fillId="7" borderId="0" xfId="0" applyFont="1" applyFill="1" applyAlignment="1" applyProtection="1">
      <alignment horizontal="center"/>
      <protection/>
    </xf>
    <xf numFmtId="0" fontId="36" fillId="7" borderId="0" xfId="0" applyFont="1" applyFill="1" applyAlignment="1" applyProtection="1">
      <alignment/>
      <protection/>
    </xf>
    <xf numFmtId="0" fontId="35" fillId="7" borderId="0" xfId="0" applyFont="1" applyFill="1" applyAlignment="1" applyProtection="1">
      <alignment/>
      <protection/>
    </xf>
    <xf numFmtId="0" fontId="37" fillId="7" borderId="0" xfId="0" applyFont="1" applyFill="1" applyAlignment="1" applyProtection="1">
      <alignment/>
      <protection/>
    </xf>
    <xf numFmtId="0" fontId="39" fillId="0" borderId="0" xfId="0" applyFont="1" applyFill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41" fillId="0" borderId="0" xfId="0" applyFont="1" applyAlignment="1">
      <alignment/>
    </xf>
    <xf numFmtId="0" fontId="0" fillId="5" borderId="0" xfId="0" applyFill="1" applyAlignment="1">
      <alignment/>
    </xf>
    <xf numFmtId="0" fontId="31" fillId="5" borderId="0" xfId="0" applyFont="1" applyFill="1" applyAlignment="1">
      <alignment/>
    </xf>
    <xf numFmtId="0" fontId="30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32" fillId="5" borderId="0" xfId="0" applyFont="1" applyFill="1" applyAlignment="1">
      <alignment/>
    </xf>
    <xf numFmtId="0" fontId="14" fillId="5" borderId="0" xfId="0" applyFont="1" applyFill="1" applyAlignment="1" applyProtection="1">
      <alignment/>
      <protection/>
    </xf>
    <xf numFmtId="0" fontId="29" fillId="5" borderId="0" xfId="0" applyFont="1" applyFill="1" applyAlignment="1">
      <alignment/>
    </xf>
    <xf numFmtId="0" fontId="43" fillId="5" borderId="0" xfId="0" applyFont="1" applyFill="1" applyAlignment="1" applyProtection="1">
      <alignment/>
      <protection/>
    </xf>
    <xf numFmtId="0" fontId="29" fillId="5" borderId="0" xfId="0" applyFont="1" applyFill="1" applyAlignment="1" applyProtection="1">
      <alignment/>
      <protection/>
    </xf>
    <xf numFmtId="0" fontId="10" fillId="7" borderId="3" xfId="0" applyFont="1" applyFill="1" applyBorder="1" applyAlignment="1" applyProtection="1">
      <alignment/>
      <protection/>
    </xf>
    <xf numFmtId="0" fontId="29" fillId="7" borderId="3" xfId="0" applyFont="1" applyFill="1" applyBorder="1" applyAlignment="1" applyProtection="1">
      <alignment/>
      <protection/>
    </xf>
    <xf numFmtId="0" fontId="0" fillId="7" borderId="3" xfId="0" applyFill="1" applyBorder="1" applyAlignment="1">
      <alignment/>
    </xf>
    <xf numFmtId="0" fontId="0" fillId="7" borderId="3" xfId="0" applyFill="1" applyBorder="1" applyAlignment="1" applyProtection="1">
      <alignment/>
      <protection/>
    </xf>
    <xf numFmtId="0" fontId="10" fillId="7" borderId="3" xfId="0" applyFont="1" applyFill="1" applyBorder="1" applyAlignment="1" applyProtection="1">
      <alignment horizontal="center"/>
      <protection/>
    </xf>
    <xf numFmtId="0" fontId="0" fillId="5" borderId="0" xfId="0" applyFill="1" applyAlignment="1" applyProtection="1">
      <alignment/>
      <protection/>
    </xf>
    <xf numFmtId="0" fontId="13" fillId="5" borderId="0" xfId="0" applyFont="1" applyFill="1" applyAlignment="1" applyProtection="1">
      <alignment/>
      <protection/>
    </xf>
    <xf numFmtId="0" fontId="44" fillId="5" borderId="0" xfId="0" applyFont="1" applyFill="1" applyAlignment="1" applyProtection="1">
      <alignment/>
      <protection/>
    </xf>
    <xf numFmtId="0" fontId="10" fillId="5" borderId="0" xfId="0" applyFont="1" applyFill="1" applyAlignment="1" applyProtection="1">
      <alignment/>
      <protection/>
    </xf>
    <xf numFmtId="0" fontId="22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2" fillId="5" borderId="0" xfId="0" applyFont="1" applyFill="1" applyAlignment="1" applyProtection="1">
      <alignment/>
      <protection/>
    </xf>
    <xf numFmtId="0" fontId="22" fillId="5" borderId="0" xfId="0" applyFont="1" applyFill="1" applyAlignment="1" applyProtection="1">
      <alignment/>
      <protection/>
    </xf>
    <xf numFmtId="0" fontId="39" fillId="5" borderId="0" xfId="0" applyFont="1" applyFill="1" applyAlignment="1">
      <alignment/>
    </xf>
    <xf numFmtId="0" fontId="22" fillId="5" borderId="0" xfId="0" applyFont="1" applyFill="1" applyAlignment="1">
      <alignment/>
    </xf>
    <xf numFmtId="0" fontId="38" fillId="5" borderId="0" xfId="0" applyFont="1" applyFill="1" applyAlignment="1">
      <alignment/>
    </xf>
    <xf numFmtId="0" fontId="39" fillId="5" borderId="0" xfId="0" applyFont="1" applyFill="1" applyAlignment="1" applyProtection="1">
      <alignment/>
      <protection/>
    </xf>
    <xf numFmtId="0" fontId="42" fillId="5" borderId="0" xfId="0" applyFont="1" applyFill="1" applyAlignment="1">
      <alignment/>
    </xf>
    <xf numFmtId="0" fontId="38" fillId="5" borderId="0" xfId="0" applyFont="1" applyFill="1" applyAlignment="1" applyProtection="1">
      <alignment/>
      <protection/>
    </xf>
    <xf numFmtId="0" fontId="29" fillId="5" borderId="0" xfId="0" applyFont="1" applyFill="1" applyAlignment="1" applyProtection="1">
      <alignment/>
      <protection/>
    </xf>
    <xf numFmtId="0" fontId="51" fillId="5" borderId="0" xfId="0" applyFont="1" applyFill="1" applyAlignment="1">
      <alignment/>
    </xf>
    <xf numFmtId="0" fontId="13" fillId="5" borderId="0" xfId="0" applyFont="1" applyFill="1" applyAlignment="1">
      <alignment/>
    </xf>
    <xf numFmtId="0" fontId="11" fillId="5" borderId="0" xfId="0" applyFont="1" applyFill="1" applyAlignment="1">
      <alignment/>
    </xf>
    <xf numFmtId="0" fontId="22" fillId="7" borderId="4" xfId="0" applyFont="1" applyFill="1" applyBorder="1" applyAlignment="1" applyProtection="1">
      <alignment/>
      <protection/>
    </xf>
    <xf numFmtId="0" fontId="39" fillId="7" borderId="4" xfId="0" applyFont="1" applyFill="1" applyBorder="1" applyAlignment="1" applyProtection="1">
      <alignment/>
      <protection/>
    </xf>
    <xf numFmtId="0" fontId="0" fillId="7" borderId="4" xfId="0" applyFont="1" applyFill="1" applyBorder="1" applyAlignment="1" applyProtection="1">
      <alignment/>
      <protection/>
    </xf>
    <xf numFmtId="0" fontId="10" fillId="7" borderId="4" xfId="0" applyFont="1" applyFill="1" applyBorder="1" applyAlignment="1" applyProtection="1">
      <alignment horizontal="center"/>
      <protection/>
    </xf>
    <xf numFmtId="0" fontId="10" fillId="7" borderId="4" xfId="0" applyFont="1" applyFill="1" applyBorder="1" applyAlignment="1" applyProtection="1">
      <alignment/>
      <protection/>
    </xf>
    <xf numFmtId="0" fontId="0" fillId="7" borderId="4" xfId="0" applyFill="1" applyBorder="1" applyAlignment="1" applyProtection="1">
      <alignment/>
      <protection/>
    </xf>
    <xf numFmtId="0" fontId="0" fillId="7" borderId="4" xfId="0" applyFill="1" applyBorder="1" applyAlignment="1">
      <alignment/>
    </xf>
    <xf numFmtId="0" fontId="52" fillId="0" borderId="0" xfId="0" applyFont="1" applyAlignment="1" applyProtection="1">
      <alignment/>
      <protection/>
    </xf>
    <xf numFmtId="0" fontId="33" fillId="5" borderId="0" xfId="0" applyFont="1" applyFill="1" applyAlignment="1" applyProtection="1">
      <alignment/>
      <protection/>
    </xf>
    <xf numFmtId="0" fontId="16" fillId="5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29" fillId="0" borderId="0" xfId="0" applyFont="1" applyAlignment="1">
      <alignment/>
    </xf>
    <xf numFmtId="0" fontId="52" fillId="0" borderId="0" xfId="0" applyFont="1" applyFill="1" applyAlignment="1" applyProtection="1">
      <alignment/>
      <protection/>
    </xf>
    <xf numFmtId="0" fontId="52" fillId="0" borderId="0" xfId="0" applyFont="1" applyAlignment="1">
      <alignment/>
    </xf>
    <xf numFmtId="0" fontId="29" fillId="5" borderId="3" xfId="0" applyFont="1" applyFill="1" applyBorder="1" applyAlignment="1">
      <alignment/>
    </xf>
    <xf numFmtId="0" fontId="39" fillId="5" borderId="3" xfId="0" applyFont="1" applyFill="1" applyBorder="1" applyAlignment="1">
      <alignment/>
    </xf>
    <xf numFmtId="0" fontId="29" fillId="5" borderId="3" xfId="0" applyFont="1" applyFill="1" applyBorder="1" applyAlignment="1" applyProtection="1">
      <alignment/>
      <protection/>
    </xf>
    <xf numFmtId="0" fontId="43" fillId="5" borderId="3" xfId="0" applyFont="1" applyFill="1" applyBorder="1" applyAlignment="1" applyProtection="1">
      <alignment/>
      <protection/>
    </xf>
    <xf numFmtId="0" fontId="29" fillId="5" borderId="3" xfId="0" applyFont="1" applyFill="1" applyBorder="1" applyAlignment="1" applyProtection="1">
      <alignment/>
      <protection/>
    </xf>
    <xf numFmtId="0" fontId="0" fillId="5" borderId="3" xfId="0" applyFill="1" applyBorder="1" applyAlignment="1">
      <alignment/>
    </xf>
    <xf numFmtId="0" fontId="0" fillId="5" borderId="0" xfId="0" applyFill="1" applyBorder="1" applyAlignment="1">
      <alignment/>
    </xf>
    <xf numFmtId="0" fontId="44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/>
      <protection/>
    </xf>
    <xf numFmtId="0" fontId="0" fillId="5" borderId="0" xfId="0" applyFill="1" applyBorder="1" applyAlignment="1" applyProtection="1">
      <alignment/>
      <protection/>
    </xf>
    <xf numFmtId="0" fontId="13" fillId="5" borderId="0" xfId="0" applyFont="1" applyFill="1" applyBorder="1" applyAlignment="1" applyProtection="1">
      <alignment/>
      <protection/>
    </xf>
    <xf numFmtId="0" fontId="32" fillId="5" borderId="0" xfId="0" applyFont="1" applyFill="1" applyBorder="1" applyAlignment="1" applyProtection="1">
      <alignment/>
      <protection/>
    </xf>
    <xf numFmtId="0" fontId="22" fillId="7" borderId="0" xfId="0" applyFont="1" applyFill="1" applyBorder="1" applyAlignment="1" applyProtection="1">
      <alignment/>
      <protection/>
    </xf>
    <xf numFmtId="0" fontId="39" fillId="7" borderId="0" xfId="0" applyFont="1" applyFill="1" applyBorder="1" applyAlignment="1" applyProtection="1">
      <alignment/>
      <protection/>
    </xf>
    <xf numFmtId="0" fontId="0" fillId="7" borderId="0" xfId="0" applyFont="1" applyFill="1" applyBorder="1" applyAlignment="1" applyProtection="1">
      <alignment/>
      <protection/>
    </xf>
    <xf numFmtId="0" fontId="10" fillId="7" borderId="0" xfId="0" applyFont="1" applyFill="1" applyBorder="1" applyAlignment="1" applyProtection="1">
      <alignment horizontal="center"/>
      <protection/>
    </xf>
    <xf numFmtId="0" fontId="10" fillId="7" borderId="0" xfId="0" applyFont="1" applyFill="1" applyBorder="1" applyAlignment="1" applyProtection="1">
      <alignment/>
      <protection/>
    </xf>
    <xf numFmtId="0" fontId="0" fillId="7" borderId="0" xfId="0" applyFill="1" applyBorder="1" applyAlignment="1" applyProtection="1">
      <alignment/>
      <protection/>
    </xf>
    <xf numFmtId="0" fontId="0" fillId="7" borderId="0" xfId="0" applyFill="1" applyBorder="1" applyAlignment="1">
      <alignment/>
    </xf>
    <xf numFmtId="0" fontId="10" fillId="5" borderId="4" xfId="0" applyFont="1" applyFill="1" applyBorder="1" applyAlignment="1">
      <alignment/>
    </xf>
    <xf numFmtId="0" fontId="39" fillId="5" borderId="4" xfId="0" applyFont="1" applyFill="1" applyBorder="1" applyAlignment="1">
      <alignment/>
    </xf>
    <xf numFmtId="0" fontId="29" fillId="5" borderId="4" xfId="0" applyFont="1" applyFill="1" applyBorder="1" applyAlignment="1" applyProtection="1">
      <alignment/>
      <protection/>
    </xf>
    <xf numFmtId="0" fontId="39" fillId="5" borderId="4" xfId="0" applyFont="1" applyFill="1" applyBorder="1" applyAlignment="1" applyProtection="1">
      <alignment/>
      <protection/>
    </xf>
    <xf numFmtId="0" fontId="0" fillId="5" borderId="4" xfId="0" applyFill="1" applyBorder="1" applyAlignment="1">
      <alignment/>
    </xf>
    <xf numFmtId="0" fontId="5" fillId="3" borderId="0" xfId="0" applyFont="1" applyFill="1" applyAlignment="1" applyProtection="1">
      <alignment/>
      <protection/>
    </xf>
    <xf numFmtId="0" fontId="10" fillId="2" borderId="0" xfId="0" applyNumberFormat="1" applyFont="1" applyFill="1" applyBorder="1" applyAlignment="1" applyProtection="1">
      <alignment horizontal="center"/>
      <protection/>
    </xf>
    <xf numFmtId="0" fontId="6" fillId="2" borderId="0" xfId="0" applyFont="1" applyFill="1" applyBorder="1" applyAlignment="1">
      <alignment horizontal="center"/>
    </xf>
    <xf numFmtId="0" fontId="44" fillId="5" borderId="4" xfId="0" applyFont="1" applyFill="1" applyBorder="1" applyAlignment="1" applyProtection="1">
      <alignment/>
      <protection/>
    </xf>
    <xf numFmtId="0" fontId="14" fillId="5" borderId="4" xfId="0" applyFont="1" applyFill="1" applyBorder="1" applyAlignment="1" applyProtection="1">
      <alignment/>
      <protection/>
    </xf>
    <xf numFmtId="0" fontId="0" fillId="5" borderId="4" xfId="0" applyFill="1" applyBorder="1" applyAlignment="1" applyProtection="1">
      <alignment/>
      <protection/>
    </xf>
    <xf numFmtId="0" fontId="13" fillId="5" borderId="4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29" fillId="0" borderId="0" xfId="0" applyFont="1" applyBorder="1" applyAlignment="1" applyProtection="1">
      <alignment/>
      <protection/>
    </xf>
    <xf numFmtId="0" fontId="12" fillId="3" borderId="0" xfId="0" applyFont="1" applyFill="1" applyAlignment="1" applyProtection="1">
      <alignment/>
      <protection/>
    </xf>
    <xf numFmtId="11" fontId="10" fillId="8" borderId="0" xfId="0" applyNumberFormat="1" applyFont="1" applyFill="1" applyAlignment="1" applyProtection="1">
      <alignment horizontal="center"/>
      <protection/>
    </xf>
    <xf numFmtId="0" fontId="10" fillId="8" borderId="0" xfId="0" applyFont="1" applyFill="1" applyAlignment="1" applyProtection="1">
      <alignment horizontal="center"/>
      <protection/>
    </xf>
    <xf numFmtId="11" fontId="10" fillId="5" borderId="1" xfId="0" applyNumberFormat="1" applyFont="1" applyFill="1" applyBorder="1" applyAlignment="1" applyProtection="1">
      <alignment/>
      <protection locked="0"/>
    </xf>
    <xf numFmtId="0" fontId="22" fillId="0" borderId="0" xfId="0" applyFont="1" applyFill="1" applyAlignment="1">
      <alignment/>
    </xf>
    <xf numFmtId="0" fontId="0" fillId="0" borderId="0" xfId="0" applyAlignment="1">
      <alignment horizontal="center"/>
    </xf>
    <xf numFmtId="0" fontId="69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ill="1" applyAlignment="1">
      <alignment horizontal="center"/>
    </xf>
    <xf numFmtId="0" fontId="29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/>
      <protection/>
    </xf>
    <xf numFmtId="0" fontId="69" fillId="6" borderId="0" xfId="0" applyFont="1" applyFill="1" applyAlignment="1" applyProtection="1">
      <alignment/>
      <protection/>
    </xf>
    <xf numFmtId="0" fontId="17" fillId="6" borderId="0" xfId="0" applyFont="1" applyFill="1" applyAlignment="1" applyProtection="1">
      <alignment/>
      <protection/>
    </xf>
    <xf numFmtId="0" fontId="62" fillId="6" borderId="0" xfId="0" applyFont="1" applyFill="1" applyAlignment="1" applyProtection="1">
      <alignment/>
      <protection/>
    </xf>
    <xf numFmtId="0" fontId="13" fillId="6" borderId="0" xfId="0" applyFont="1" applyFill="1" applyAlignment="1" applyProtection="1">
      <alignment/>
      <protection/>
    </xf>
    <xf numFmtId="0" fontId="52" fillId="7" borderId="0" xfId="0" applyFont="1" applyFill="1" applyAlignment="1">
      <alignment/>
    </xf>
    <xf numFmtId="11" fontId="0" fillId="7" borderId="0" xfId="0" applyNumberFormat="1" applyFill="1" applyAlignment="1">
      <alignment/>
    </xf>
    <xf numFmtId="0" fontId="33" fillId="7" borderId="0" xfId="0" applyFont="1" applyFill="1" applyAlignment="1" applyProtection="1">
      <alignment horizontal="center"/>
      <protection/>
    </xf>
    <xf numFmtId="0" fontId="22" fillId="6" borderId="0" xfId="0" applyFont="1" applyFill="1" applyAlignment="1">
      <alignment/>
    </xf>
    <xf numFmtId="11" fontId="0" fillId="6" borderId="0" xfId="0" applyNumberFormat="1" applyFill="1" applyAlignment="1" applyProtection="1">
      <alignment/>
      <protection/>
    </xf>
    <xf numFmtId="11" fontId="20" fillId="6" borderId="0" xfId="0" applyNumberFormat="1" applyFont="1" applyFill="1" applyAlignment="1" applyProtection="1">
      <alignment/>
      <protection/>
    </xf>
    <xf numFmtId="0" fontId="20" fillId="6" borderId="0" xfId="0" applyFont="1" applyFill="1" applyAlignment="1" applyProtection="1">
      <alignment/>
      <protection/>
    </xf>
    <xf numFmtId="0" fontId="10" fillId="9" borderId="0" xfId="0" applyFont="1" applyFill="1" applyAlignment="1" applyProtection="1">
      <alignment horizontal="center"/>
      <protection/>
    </xf>
    <xf numFmtId="0" fontId="10" fillId="9" borderId="0" xfId="0" applyFont="1" applyFill="1" applyAlignment="1" applyProtection="1">
      <alignment/>
      <protection/>
    </xf>
    <xf numFmtId="0" fontId="0" fillId="9" borderId="0" xfId="0" applyFill="1" applyAlignment="1" applyProtection="1">
      <alignment/>
      <protection/>
    </xf>
    <xf numFmtId="0" fontId="0" fillId="9" borderId="0" xfId="0" applyFill="1" applyAlignment="1">
      <alignment/>
    </xf>
    <xf numFmtId="0" fontId="22" fillId="9" borderId="0" xfId="0" applyFont="1" applyFill="1" applyAlignment="1" applyProtection="1">
      <alignment/>
      <protection/>
    </xf>
    <xf numFmtId="0" fontId="39" fillId="9" borderId="0" xfId="0" applyFont="1" applyFill="1" applyAlignment="1" applyProtection="1">
      <alignment/>
      <protection/>
    </xf>
    <xf numFmtId="0" fontId="0" fillId="9" borderId="0" xfId="0" applyFont="1" applyFill="1" applyAlignment="1" applyProtection="1">
      <alignment/>
      <protection/>
    </xf>
    <xf numFmtId="0" fontId="52" fillId="9" borderId="0" xfId="0" applyFont="1" applyFill="1" applyAlignment="1" applyProtection="1">
      <alignment/>
      <protection/>
    </xf>
    <xf numFmtId="0" fontId="29" fillId="9" borderId="0" xfId="0" applyFont="1" applyFill="1" applyAlignment="1" applyProtection="1">
      <alignment/>
      <protection/>
    </xf>
    <xf numFmtId="0" fontId="6" fillId="9" borderId="0" xfId="0" applyFont="1" applyFill="1" applyAlignment="1" applyProtection="1">
      <alignment/>
      <protection/>
    </xf>
    <xf numFmtId="11" fontId="10" fillId="5" borderId="0" xfId="0" applyNumberFormat="1" applyFont="1" applyFill="1" applyAlignment="1" applyProtection="1">
      <alignment/>
      <protection locked="0"/>
    </xf>
    <xf numFmtId="11" fontId="10" fillId="5" borderId="0" xfId="0" applyNumberFormat="1" applyFont="1" applyFill="1" applyAlignment="1" applyProtection="1">
      <alignment horizontal="center"/>
      <protection/>
    </xf>
    <xf numFmtId="0" fontId="10" fillId="5" borderId="0" xfId="0" applyFont="1" applyFill="1" applyAlignment="1" applyProtection="1">
      <alignment horizontal="center"/>
      <protection/>
    </xf>
    <xf numFmtId="11" fontId="10" fillId="5" borderId="0" xfId="0" applyNumberFormat="1" applyFont="1" applyFill="1" applyBorder="1" applyAlignment="1" applyProtection="1">
      <alignment/>
      <protection locked="0"/>
    </xf>
    <xf numFmtId="0" fontId="10" fillId="5" borderId="0" xfId="0" applyFont="1" applyFill="1" applyBorder="1" applyAlignment="1" applyProtection="1">
      <alignment/>
      <protection/>
    </xf>
    <xf numFmtId="11" fontId="10" fillId="5" borderId="0" xfId="0" applyNumberFormat="1" applyFont="1" applyFill="1" applyAlignment="1" applyProtection="1">
      <alignment horizontal="center"/>
      <protection locked="0"/>
    </xf>
    <xf numFmtId="0" fontId="10" fillId="5" borderId="0" xfId="0" applyFont="1" applyFill="1" applyAlignment="1">
      <alignment horizontal="center"/>
    </xf>
    <xf numFmtId="11" fontId="0" fillId="5" borderId="0" xfId="0" applyNumberFormat="1" applyFill="1" applyAlignment="1">
      <alignment/>
    </xf>
    <xf numFmtId="0" fontId="5" fillId="5" borderId="0" xfId="0" applyFont="1" applyFill="1" applyAlignment="1">
      <alignment/>
    </xf>
    <xf numFmtId="0" fontId="0" fillId="6" borderId="0" xfId="0" applyFill="1" applyAlignment="1" applyProtection="1">
      <alignment wrapText="1"/>
      <protection/>
    </xf>
    <xf numFmtId="0" fontId="62" fillId="7" borderId="4" xfId="0" applyFont="1" applyFill="1" applyBorder="1" applyAlignment="1" applyProtection="1">
      <alignment/>
      <protection/>
    </xf>
    <xf numFmtId="0" fontId="13" fillId="7" borderId="4" xfId="0" applyFont="1" applyFill="1" applyBorder="1" applyAlignment="1" applyProtection="1">
      <alignment/>
      <protection/>
    </xf>
    <xf numFmtId="0" fontId="10" fillId="0" borderId="4" xfId="0" applyFont="1" applyFill="1" applyBorder="1" applyAlignment="1" applyProtection="1">
      <alignment/>
      <protection/>
    </xf>
    <xf numFmtId="0" fontId="22" fillId="0" borderId="4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4" xfId="0" applyBorder="1" applyAlignment="1">
      <alignment/>
    </xf>
    <xf numFmtId="11" fontId="0" fillId="5" borderId="4" xfId="0" applyNumberFormat="1" applyFill="1" applyBorder="1" applyAlignment="1">
      <alignment/>
    </xf>
    <xf numFmtId="0" fontId="0" fillId="5" borderId="3" xfId="0" applyFill="1" applyBorder="1" applyAlignment="1" applyProtection="1">
      <alignment/>
      <protection/>
    </xf>
    <xf numFmtId="0" fontId="69" fillId="5" borderId="3" xfId="0" applyFont="1" applyFill="1" applyBorder="1" applyAlignment="1" applyProtection="1">
      <alignment/>
      <protection/>
    </xf>
    <xf numFmtId="0" fontId="17" fillId="5" borderId="3" xfId="0" applyFont="1" applyFill="1" applyBorder="1" applyAlignment="1" applyProtection="1">
      <alignment/>
      <protection/>
    </xf>
    <xf numFmtId="0" fontId="10" fillId="5" borderId="3" xfId="0" applyFont="1" applyFill="1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6" borderId="4" xfId="0" applyFill="1" applyBorder="1" applyAlignment="1" applyProtection="1">
      <alignment/>
      <protection/>
    </xf>
    <xf numFmtId="0" fontId="70" fillId="7" borderId="0" xfId="0" applyFont="1" applyFill="1" applyAlignment="1">
      <alignment horizontal="justify" vertical="top" wrapText="1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NORMAL!$I$217</c:f>
              <c:strCache>
                <c:ptCount val="1"/>
                <c:pt idx="0">
                  <c:v>1.125242434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NORMAL!$H$218:$H$228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NORMAL!$I$218:$I$228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NORMAL!$J$217</c:f>
              <c:strCache>
                <c:ptCount val="1"/>
                <c:pt idx="0">
                  <c:v>-0.000990213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NORMAL!$H$218:$H$228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NORMAL!$J$218:$J$228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NORMAL!$K$217</c:f>
              <c:strCache>
                <c:ptCount val="1"/>
                <c:pt idx="0">
                  <c:v>-1.580119594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NORMAL!$H$218:$H$228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NORMAL!$K$218:$K$228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NORMAL!$L$217</c:f>
              <c:strCache>
                <c:ptCount val="1"/>
                <c:pt idx="0">
                  <c:v>0.215470854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NORMAL!$H$218:$H$228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NORMAL!$L$218:$L$228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NORMAL!$P$217</c:f>
              <c:strCache>
                <c:ptCount val="1"/>
                <c:pt idx="0">
                  <c:v>0.12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NORMAL!$H$218:$H$228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NORMAL!$P$218:$P$228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NORMAL!$Q$217</c:f>
              <c:strCache>
                <c:ptCount val="1"/>
                <c:pt idx="0">
                  <c:v>6.987450649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NORMAL!$H$218:$H$228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NORMAL!$Q$218:$Q$228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58309552"/>
        <c:axId val="55023921"/>
      </c:scatterChart>
      <c:valAx>
        <c:axId val="583095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023921"/>
        <c:crosses val="autoZero"/>
        <c:crossBetween val="midCat"/>
        <c:dispUnits/>
      </c:valAx>
      <c:valAx>
        <c:axId val="5502392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83095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'NO-FLEX'!$L$255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'NO-FLEX'!$K$256:$K$266</c:f>
              <c:numCache>
                <c:ptCount val="11"/>
              </c:numCache>
            </c:numRef>
          </c:xVal>
          <c:yVal>
            <c:numRef>
              <c:f>'NO-FLEX'!$L$256:$L$266</c:f>
              <c:numCache>
                <c:ptCount val="11"/>
              </c:numCache>
            </c:numRef>
          </c:yVal>
          <c:smooth val="1"/>
        </c:ser>
        <c:ser>
          <c:idx val="1"/>
          <c:order val="1"/>
          <c:tx>
            <c:strRef>
              <c:f>'NO-FLEX'!$M$255</c:f>
              <c:strCache>
                <c:ptCount val="1"/>
                <c:pt idx="0">
                  <c:v>-0.000814332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'NO-FLEX'!$K$256:$K$266</c:f>
              <c:numCache>
                <c:ptCount val="11"/>
              </c:numCache>
            </c:numRef>
          </c:xVal>
          <c:yVal>
            <c:numRef>
              <c:f>'NO-FLEX'!$M$256:$M$266</c:f>
              <c:numCache>
                <c:ptCount val="11"/>
                <c:pt idx="0">
                  <c:v>-0.0007998125395885241</c:v>
                </c:pt>
                <c:pt idx="1">
                  <c:v>-0.0007854373219822492</c:v>
                </c:pt>
                <c:pt idx="2">
                  <c:v>-0.0007712057185670383</c:v>
                </c:pt>
                <c:pt idx="3">
                  <c:v>-0.0007571171374479717</c:v>
                </c:pt>
                <c:pt idx="4">
                  <c:v>-0.0007431709715630223</c:v>
                </c:pt>
                <c:pt idx="5">
                  <c:v>-0.0007293665988684895</c:v>
                </c:pt>
                <c:pt idx="6">
                  <c:v>-0.0007157033825337797</c:v>
                </c:pt>
                <c:pt idx="7">
                  <c:v>-0.0007021806711453547</c:v>
                </c:pt>
                <c:pt idx="8">
                  <c:v>-0.0006887977989196909</c:v>
                </c:pt>
                <c:pt idx="9">
                  <c:v>-0.0006755540859250538</c:v>
                </c:pt>
                <c:pt idx="10">
                  <c:v>-0.0006624488383118895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'NO-FLEX'!$N$255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'NO-FLEX'!$K$256:$K$266</c:f>
              <c:numCache>
                <c:ptCount val="11"/>
              </c:numCache>
            </c:numRef>
          </c:xVal>
          <c:yVal>
            <c:numRef>
              <c:f>'NO-FLEX'!$N$256:$N$266</c:f>
              <c:numCache>
                <c:ptCount val="11"/>
              </c:numCache>
            </c:numRef>
          </c:yVal>
          <c:smooth val="1"/>
        </c:ser>
        <c:ser>
          <c:idx val="3"/>
          <c:order val="3"/>
          <c:tx>
            <c:strRef>
              <c:f>'NO-FLEX'!$O$255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'NO-FLEX'!$K$256:$K$266</c:f>
              <c:numCache>
                <c:ptCount val="11"/>
              </c:numCache>
            </c:numRef>
          </c:xVal>
          <c:yVal>
            <c:numRef>
              <c:f>'NO-FLEX'!$O$256:$O$266</c:f>
              <c:numCache>
                <c:ptCount val="11"/>
              </c:numCache>
            </c:numRef>
          </c:yVal>
          <c:smooth val="1"/>
        </c:ser>
        <c:ser>
          <c:idx val="4"/>
          <c:order val="4"/>
          <c:tx>
            <c:strRef>
              <c:f>'NO-FLEX'!$Q$255</c:f>
              <c:strCache>
                <c:ptCount val="1"/>
                <c:pt idx="0">
                  <c:v>1868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'NO-FLEX'!$K$256:$K$266</c:f>
              <c:numCache>
                <c:ptCount val="11"/>
              </c:numCache>
            </c:numRef>
          </c:xVal>
          <c:yVal>
            <c:numRef>
              <c:f>'NO-FLEX'!$Q$256:$Q$266</c:f>
              <c:numCache>
                <c:ptCount val="11"/>
                <c:pt idx="0">
                  <c:v>1857</c:v>
                </c:pt>
                <c:pt idx="1">
                  <c:v>1846</c:v>
                </c:pt>
                <c:pt idx="2">
                  <c:v>1835</c:v>
                </c:pt>
                <c:pt idx="3">
                  <c:v>1824</c:v>
                </c:pt>
                <c:pt idx="4">
                  <c:v>1813</c:v>
                </c:pt>
                <c:pt idx="5">
                  <c:v>1802</c:v>
                </c:pt>
                <c:pt idx="6">
                  <c:v>1790.9999999999998</c:v>
                </c:pt>
                <c:pt idx="7">
                  <c:v>1779.9999999999998</c:v>
                </c:pt>
                <c:pt idx="8">
                  <c:v>1768.9999999999998</c:v>
                </c:pt>
                <c:pt idx="9">
                  <c:v>1757.9999999999998</c:v>
                </c:pt>
                <c:pt idx="10">
                  <c:v>1746.9999999999998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'NO-FLEX'!$R$255</c:f>
              <c:strCache>
                <c:ptCount val="1"/>
                <c:pt idx="0">
                  <c:v>28658.11645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'NO-FLEX'!$K$256:$K$266</c:f>
              <c:numCache>
                <c:ptCount val="11"/>
              </c:numCache>
            </c:numRef>
          </c:xVal>
          <c:yVal>
            <c:numRef>
              <c:f>'NO-FLEX'!$R$256:$R$266</c:f>
              <c:numCache>
                <c:ptCount val="11"/>
                <c:pt idx="0">
                  <c:v>28989.839052081923</c:v>
                </c:pt>
                <c:pt idx="1">
                  <c:v>29325.920530496922</c:v>
                </c:pt>
                <c:pt idx="2">
                  <c:v>29666.4095954319</c:v>
                </c:pt>
                <c:pt idx="3">
                  <c:v>30011.355144513407</c:v>
                </c:pt>
                <c:pt idx="4">
                  <c:v>30360.80625677494</c:v>
                </c:pt>
                <c:pt idx="5">
                  <c:v>30714.81218455181</c:v>
                </c:pt>
                <c:pt idx="6">
                  <c:v>31073.422345280476</c:v>
                </c:pt>
                <c:pt idx="7">
                  <c:v>31436.686313209713</c:v>
                </c:pt>
                <c:pt idx="8">
                  <c:v>31804.6538110306</c:v>
                </c:pt>
                <c:pt idx="9">
                  <c:v>32177.374701432615</c:v>
                </c:pt>
                <c:pt idx="10">
                  <c:v>32554.898978593545</c:v>
                </c:pt>
              </c:numCache>
            </c:numRef>
          </c:yVal>
          <c:smooth val="1"/>
        </c:ser>
        <c:axId val="28218250"/>
        <c:axId val="52637659"/>
      </c:scatterChart>
      <c:valAx>
        <c:axId val="282182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637659"/>
        <c:crosses val="autoZero"/>
        <c:crossBetween val="midCat"/>
        <c:dispUnits/>
      </c:valAx>
      <c:valAx>
        <c:axId val="5263765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82182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YOUNG's MODULUS [MPa]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073"/>
          <c:w val="0.80175"/>
          <c:h val="0.855"/>
        </c:manualLayout>
      </c:layout>
      <c:scatterChart>
        <c:scatterStyle val="smooth"/>
        <c:varyColors val="0"/>
        <c:ser>
          <c:idx val="3"/>
          <c:order val="0"/>
          <c:tx>
            <c:v>YOUNG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'NO-FLEX'!$A$242:$A$343</c:f>
              <c:numCache>
                <c:ptCount val="102"/>
                <c:pt idx="1">
                  <c:v>0.001</c:v>
                </c:pt>
                <c:pt idx="2">
                  <c:v>0.01</c:v>
                </c:pt>
                <c:pt idx="3">
                  <c:v>0.02</c:v>
                </c:pt>
                <c:pt idx="4">
                  <c:v>0.03</c:v>
                </c:pt>
                <c:pt idx="5">
                  <c:v>0.04</c:v>
                </c:pt>
                <c:pt idx="6">
                  <c:v>0.05</c:v>
                </c:pt>
                <c:pt idx="7">
                  <c:v>0.060000000000000005</c:v>
                </c:pt>
                <c:pt idx="8">
                  <c:v>0.07</c:v>
                </c:pt>
                <c:pt idx="9">
                  <c:v>0.08</c:v>
                </c:pt>
                <c:pt idx="10">
                  <c:v>0.09</c:v>
                </c:pt>
                <c:pt idx="11">
                  <c:v>0.09999999999999999</c:v>
                </c:pt>
                <c:pt idx="12">
                  <c:v>0.10999999999999999</c:v>
                </c:pt>
                <c:pt idx="13">
                  <c:v>0.11999999999999998</c:v>
                </c:pt>
                <c:pt idx="14">
                  <c:v>0.12999999999999998</c:v>
                </c:pt>
                <c:pt idx="15">
                  <c:v>0.13999999999999999</c:v>
                </c:pt>
                <c:pt idx="16">
                  <c:v>0.15</c:v>
                </c:pt>
                <c:pt idx="17">
                  <c:v>0.16</c:v>
                </c:pt>
                <c:pt idx="18">
                  <c:v>0.17</c:v>
                </c:pt>
                <c:pt idx="19">
                  <c:v>0.18000000000000002</c:v>
                </c:pt>
                <c:pt idx="20">
                  <c:v>0.19000000000000003</c:v>
                </c:pt>
                <c:pt idx="21">
                  <c:v>0.20000000000000004</c:v>
                </c:pt>
                <c:pt idx="22">
                  <c:v>0.21000000000000005</c:v>
                </c:pt>
                <c:pt idx="23">
                  <c:v>0.22000000000000006</c:v>
                </c:pt>
                <c:pt idx="24">
                  <c:v>0.23000000000000007</c:v>
                </c:pt>
                <c:pt idx="25">
                  <c:v>0.24000000000000007</c:v>
                </c:pt>
                <c:pt idx="26">
                  <c:v>0.25000000000000006</c:v>
                </c:pt>
                <c:pt idx="27">
                  <c:v>0.26000000000000006</c:v>
                </c:pt>
                <c:pt idx="28">
                  <c:v>0.2700000000000001</c:v>
                </c:pt>
                <c:pt idx="29">
                  <c:v>0.2800000000000001</c:v>
                </c:pt>
                <c:pt idx="30">
                  <c:v>0.2900000000000001</c:v>
                </c:pt>
                <c:pt idx="31">
                  <c:v>0.3000000000000001</c:v>
                </c:pt>
                <c:pt idx="32">
                  <c:v>0.3100000000000001</c:v>
                </c:pt>
                <c:pt idx="33">
                  <c:v>0.3200000000000001</c:v>
                </c:pt>
                <c:pt idx="34">
                  <c:v>0.3300000000000001</c:v>
                </c:pt>
                <c:pt idx="35">
                  <c:v>0.34000000000000014</c:v>
                </c:pt>
                <c:pt idx="36">
                  <c:v>0.35000000000000014</c:v>
                </c:pt>
                <c:pt idx="37">
                  <c:v>0.36000000000000015</c:v>
                </c:pt>
                <c:pt idx="38">
                  <c:v>0.37000000000000016</c:v>
                </c:pt>
                <c:pt idx="39">
                  <c:v>0.38000000000000017</c:v>
                </c:pt>
                <c:pt idx="40">
                  <c:v>0.3900000000000002</c:v>
                </c:pt>
                <c:pt idx="41">
                  <c:v>0.4000000000000002</c:v>
                </c:pt>
                <c:pt idx="42">
                  <c:v>0.4100000000000002</c:v>
                </c:pt>
                <c:pt idx="43">
                  <c:v>0.4200000000000002</c:v>
                </c:pt>
                <c:pt idx="44">
                  <c:v>0.4300000000000002</c:v>
                </c:pt>
                <c:pt idx="45">
                  <c:v>0.4400000000000002</c:v>
                </c:pt>
                <c:pt idx="46">
                  <c:v>0.45000000000000023</c:v>
                </c:pt>
                <c:pt idx="47">
                  <c:v>0.46000000000000024</c:v>
                </c:pt>
                <c:pt idx="48">
                  <c:v>0.47000000000000025</c:v>
                </c:pt>
                <c:pt idx="49">
                  <c:v>0.48000000000000026</c:v>
                </c:pt>
                <c:pt idx="50">
                  <c:v>0.49000000000000027</c:v>
                </c:pt>
                <c:pt idx="51">
                  <c:v>0.5000000000000002</c:v>
                </c:pt>
                <c:pt idx="52">
                  <c:v>0.5100000000000002</c:v>
                </c:pt>
                <c:pt idx="53">
                  <c:v>0.5200000000000002</c:v>
                </c:pt>
                <c:pt idx="54">
                  <c:v>0.5300000000000002</c:v>
                </c:pt>
                <c:pt idx="55">
                  <c:v>0.5400000000000003</c:v>
                </c:pt>
                <c:pt idx="56">
                  <c:v>0.5500000000000003</c:v>
                </c:pt>
                <c:pt idx="57">
                  <c:v>0.5600000000000003</c:v>
                </c:pt>
                <c:pt idx="58">
                  <c:v>0.5700000000000003</c:v>
                </c:pt>
                <c:pt idx="59">
                  <c:v>0.5800000000000003</c:v>
                </c:pt>
                <c:pt idx="60">
                  <c:v>0.5900000000000003</c:v>
                </c:pt>
                <c:pt idx="61">
                  <c:v>0.6000000000000003</c:v>
                </c:pt>
                <c:pt idx="62">
                  <c:v>0.6100000000000003</c:v>
                </c:pt>
                <c:pt idx="63">
                  <c:v>0.6200000000000003</c:v>
                </c:pt>
                <c:pt idx="64">
                  <c:v>0.6300000000000003</c:v>
                </c:pt>
                <c:pt idx="65">
                  <c:v>0.6400000000000003</c:v>
                </c:pt>
                <c:pt idx="66">
                  <c:v>0.6500000000000004</c:v>
                </c:pt>
                <c:pt idx="67">
                  <c:v>0.6600000000000004</c:v>
                </c:pt>
                <c:pt idx="68">
                  <c:v>0.6700000000000004</c:v>
                </c:pt>
                <c:pt idx="69">
                  <c:v>0.6800000000000004</c:v>
                </c:pt>
                <c:pt idx="70">
                  <c:v>0.6900000000000004</c:v>
                </c:pt>
                <c:pt idx="71">
                  <c:v>0.7000000000000004</c:v>
                </c:pt>
                <c:pt idx="72">
                  <c:v>0.7100000000000004</c:v>
                </c:pt>
                <c:pt idx="73">
                  <c:v>0.7200000000000004</c:v>
                </c:pt>
                <c:pt idx="74">
                  <c:v>0.7300000000000004</c:v>
                </c:pt>
                <c:pt idx="75">
                  <c:v>0.7400000000000004</c:v>
                </c:pt>
                <c:pt idx="76">
                  <c:v>0.7500000000000004</c:v>
                </c:pt>
                <c:pt idx="77">
                  <c:v>0.7600000000000005</c:v>
                </c:pt>
                <c:pt idx="78">
                  <c:v>0.7700000000000005</c:v>
                </c:pt>
                <c:pt idx="79">
                  <c:v>0.7800000000000005</c:v>
                </c:pt>
                <c:pt idx="80">
                  <c:v>0.7900000000000005</c:v>
                </c:pt>
                <c:pt idx="81">
                  <c:v>0.8000000000000005</c:v>
                </c:pt>
                <c:pt idx="82">
                  <c:v>0.8100000000000005</c:v>
                </c:pt>
                <c:pt idx="83">
                  <c:v>0.8200000000000005</c:v>
                </c:pt>
                <c:pt idx="84">
                  <c:v>0.8300000000000005</c:v>
                </c:pt>
                <c:pt idx="85">
                  <c:v>0.8400000000000005</c:v>
                </c:pt>
                <c:pt idx="86">
                  <c:v>0.8500000000000005</c:v>
                </c:pt>
                <c:pt idx="87">
                  <c:v>0.8600000000000005</c:v>
                </c:pt>
                <c:pt idx="88">
                  <c:v>0.8700000000000006</c:v>
                </c:pt>
                <c:pt idx="89">
                  <c:v>0.8800000000000006</c:v>
                </c:pt>
                <c:pt idx="90">
                  <c:v>0.8900000000000006</c:v>
                </c:pt>
                <c:pt idx="91">
                  <c:v>0.9000000000000006</c:v>
                </c:pt>
                <c:pt idx="92">
                  <c:v>0.9100000000000006</c:v>
                </c:pt>
                <c:pt idx="93">
                  <c:v>0.9200000000000006</c:v>
                </c:pt>
                <c:pt idx="94">
                  <c:v>0.9300000000000006</c:v>
                </c:pt>
                <c:pt idx="95">
                  <c:v>0.9400000000000006</c:v>
                </c:pt>
                <c:pt idx="96">
                  <c:v>0.9500000000000006</c:v>
                </c:pt>
                <c:pt idx="97">
                  <c:v>0.9600000000000006</c:v>
                </c:pt>
                <c:pt idx="98">
                  <c:v>0.9700000000000006</c:v>
                </c:pt>
                <c:pt idx="99">
                  <c:v>0.9800000000000006</c:v>
                </c:pt>
                <c:pt idx="100">
                  <c:v>0.9900000000000007</c:v>
                </c:pt>
                <c:pt idx="101">
                  <c:v>0.999</c:v>
                </c:pt>
              </c:numCache>
            </c:numRef>
          </c:xVal>
          <c:yVal>
            <c:numRef>
              <c:f>'NO-FLEX'!$H$242:$H$343</c:f>
              <c:numCache>
                <c:ptCount val="102"/>
                <c:pt idx="1">
                  <c:v>24.974249999195436</c:v>
                </c:pt>
                <c:pt idx="2">
                  <c:v>24.743183724814795</c:v>
                </c:pt>
                <c:pt idx="3">
                  <c:v>24.487895228890903</c:v>
                </c:pt>
                <c:pt idx="4">
                  <c:v>24.23414768980462</c:v>
                </c:pt>
                <c:pt idx="5">
                  <c:v>23.981954219116083</c:v>
                </c:pt>
                <c:pt idx="6">
                  <c:v>23.731327853203563</c:v>
                </c:pt>
                <c:pt idx="7">
                  <c:v>23.48228154383831</c:v>
                </c:pt>
                <c:pt idx="8">
                  <c:v>23.23482814850484</c:v>
                </c:pt>
                <c:pt idx="9">
                  <c:v>22.98898042047222</c:v>
                </c:pt>
                <c:pt idx="10">
                  <c:v>22.74475099862323</c:v>
                </c:pt>
                <c:pt idx="11">
                  <c:v>22.5021523970488</c:v>
                </c:pt>
                <c:pt idx="12">
                  <c:v>22.261196994416693</c:v>
                </c:pt>
                <c:pt idx="13">
                  <c:v>22.021897023124176</c:v>
                </c:pt>
                <c:pt idx="14">
                  <c:v>21.784264558245525</c:v>
                </c:pt>
                <c:pt idx="15">
                  <c:v>21.54831150628662</c:v>
                </c:pt>
                <c:pt idx="16">
                  <c:v>21.314049593759638</c:v>
                </c:pt>
                <c:pt idx="17">
                  <c:v>21.081490355592464</c:v>
                </c:pt>
                <c:pt idx="18">
                  <c:v>20.850645123388244</c:v>
                </c:pt>
                <c:pt idx="19">
                  <c:v>20.621525013552013</c:v>
                </c:pt>
                <c:pt idx="20">
                  <c:v>20.394140915302295</c:v>
                </c:pt>
                <c:pt idx="21">
                  <c:v>20.16850347858694</c:v>
                </c:pt>
                <c:pt idx="22">
                  <c:v>19.944623101923497</c:v>
                </c:pt>
                <c:pt idx="23">
                  <c:v>19.722509920185733</c:v>
                </c:pt>
                <c:pt idx="24">
                  <c:v>19.50217379235886</c:v>
                </c:pt>
                <c:pt idx="25">
                  <c:v>19.283624289287424</c:v>
                </c:pt>
                <c:pt idx="26">
                  <c:v>19.066870681440452</c:v>
                </c:pt>
                <c:pt idx="27">
                  <c:v>18.85192192671989</c:v>
                </c:pt>
                <c:pt idx="28">
                  <c:v>18.63878665833905</c:v>
                </c:pt>
                <c:pt idx="29">
                  <c:v>18.427473172798706</c:v>
                </c:pt>
                <c:pt idx="30">
                  <c:v>18.21798941798942</c:v>
                </c:pt>
                <c:pt idx="31">
                  <c:v>18.010342981449142</c:v>
                </c:pt>
                <c:pt idx="32">
                  <c:v>17.804541078806107</c:v>
                </c:pt>
                <c:pt idx="33">
                  <c:v>17.600590542437207</c:v>
                </c:pt>
                <c:pt idx="34">
                  <c:v>17.398497810372675</c:v>
                </c:pt>
                <c:pt idx="35">
                  <c:v>17.198268915478202</c:v>
                </c:pt>
                <c:pt idx="36">
                  <c:v>16.999909474945646</c:v>
                </c:pt>
                <c:pt idx="37">
                  <c:v>16.803424680123587</c:v>
                </c:pt>
                <c:pt idx="38">
                  <c:v>16.60881928671904</c:v>
                </c:pt>
                <c:pt idx="39">
                  <c:v>16.41609760540112</c:v>
                </c:pt>
                <c:pt idx="40">
                  <c:v>16.225263492837293</c:v>
                </c:pt>
                <c:pt idx="41">
                  <c:v>16.036320343192216</c:v>
                </c:pt>
                <c:pt idx="42">
                  <c:v>15.84927108011845</c:v>
                </c:pt>
                <c:pt idx="43">
                  <c:v>15.664118149267567</c:v>
                </c:pt>
                <c:pt idx="44">
                  <c:v>15.480863511349037</c:v>
                </c:pt>
                <c:pt idx="45">
                  <c:v>15.299508635763319</c:v>
                </c:pt>
                <c:pt idx="46">
                  <c:v>15.120054494834037</c:v>
                </c:pt>
                <c:pt idx="47">
                  <c:v>14.942501558662798</c:v>
                </c:pt>
                <c:pt idx="48">
                  <c:v>14.766849790628672</c:v>
                </c:pt>
                <c:pt idx="49">
                  <c:v>14.593098643552327</c:v>
                </c:pt>
                <c:pt idx="50">
                  <c:v>14.421247056543313</c:v>
                </c:pt>
                <c:pt idx="51">
                  <c:v>14.251293452546646</c:v>
                </c:pt>
                <c:pt idx="52">
                  <c:v>14.083235736602928</c:v>
                </c:pt>
                <c:pt idx="53">
                  <c:v>13.917071294833997</c:v>
                </c:pt>
                <c:pt idx="54">
                  <c:v>13.752796994163655</c:v>
                </c:pt>
                <c:pt idx="55">
                  <c:v>13.590409182780814</c:v>
                </c:pt>
                <c:pt idx="56">
                  <c:v>13.429903691349814</c:v>
                </c:pt>
                <c:pt idx="57">
                  <c:v>13.271275834970194</c:v>
                </c:pt>
                <c:pt idx="58">
                  <c:v>13.114520415885668</c:v>
                </c:pt>
                <c:pt idx="59">
                  <c:v>12.959631726939502</c:v>
                </c:pt>
                <c:pt idx="60">
                  <c:v>12.806603555770785</c:v>
                </c:pt>
                <c:pt idx="61">
                  <c:v>12.655429189743808</c:v>
                </c:pt>
                <c:pt idx="62">
                  <c:v>12.240059295258023</c:v>
                </c:pt>
                <c:pt idx="63">
                  <c:v>11.850704460826407</c:v>
                </c:pt>
                <c:pt idx="64">
                  <c:v>11.484003911139178</c:v>
                </c:pt>
                <c:pt idx="65">
                  <c:v>11.13714161766927</c:v>
                </c:pt>
                <c:pt idx="66">
                  <c:v>10.807733991433912</c:v>
                </c:pt>
                <c:pt idx="67">
                  <c:v>10.493744302865402</c:v>
                </c:pt>
                <c:pt idx="68">
                  <c:v>10.193416556182555</c:v>
                </c:pt>
                <c:pt idx="69">
                  <c:v>9.905223728387941</c:v>
                </c:pt>
                <c:pt idx="70">
                  <c:v>9.62782674915591</c:v>
                </c:pt>
                <c:pt idx="71">
                  <c:v>9.360041600082162</c:v>
                </c:pt>
                <c:pt idx="72">
                  <c:v>9.100812607553616</c:v>
                </c:pt>
                <c:pt idx="73">
                  <c:v>8.849190493071658</c:v>
                </c:pt>
                <c:pt idx="74">
                  <c:v>8.604314093112073</c:v>
                </c:pt>
                <c:pt idx="75">
                  <c:v>8.365394910190991</c:v>
                </c:pt>
                <c:pt idx="76">
                  <c:v>8.131703836090404</c:v>
                </c:pt>
                <c:pt idx="77">
                  <c:v>7.902559516128978</c:v>
                </c:pt>
                <c:pt idx="78">
                  <c:v>7.677317912511878</c:v>
                </c:pt>
                <c:pt idx="79">
                  <c:v>7.455362683210935</c:v>
                </c:pt>
                <c:pt idx="80">
                  <c:v>7.236096025147817</c:v>
                </c:pt>
                <c:pt idx="81">
                  <c:v>7.018929638428724</c:v>
                </c:pt>
                <c:pt idx="82">
                  <c:v>6.803275450930672</c:v>
                </c:pt>
                <c:pt idx="83">
                  <c:v>6.58853569530327</c:v>
                </c:pt>
                <c:pt idx="84">
                  <c:v>6.374091844639943</c:v>
                </c:pt>
                <c:pt idx="85">
                  <c:v>6.159291773282305</c:v>
                </c:pt>
                <c:pt idx="86">
                  <c:v>5.943434289402241</c:v>
                </c:pt>
                <c:pt idx="87">
                  <c:v>5.725749842125412</c:v>
                </c:pt>
                <c:pt idx="88">
                  <c:v>5.5053756623235115</c:v>
                </c:pt>
                <c:pt idx="89">
                  <c:v>5.281322719170556</c:v>
                </c:pt>
                <c:pt idx="90">
                  <c:v>5.052430420064506</c:v>
                </c:pt>
                <c:pt idx="91">
                  <c:v>4.817302485420578</c:v>
                </c:pt>
                <c:pt idx="92">
                  <c:v>4.574212966495141</c:v>
                </c:pt>
                <c:pt idx="93">
                  <c:v>4.320962991206347</c:v>
                </c:pt>
                <c:pt idx="94">
                  <c:v>4.054652115912727</c:v>
                </c:pt>
                <c:pt idx="95">
                  <c:v>3.7712923559328964</c:v>
                </c:pt>
                <c:pt idx="96">
                  <c:v>3.465108894983007</c:v>
                </c:pt>
                <c:pt idx="97">
                  <c:v>3.127149150619399</c:v>
                </c:pt>
                <c:pt idx="98">
                  <c:v>2.742129983299297</c:v>
                </c:pt>
                <c:pt idx="99">
                  <c:v>2.279709136869242</c:v>
                </c:pt>
                <c:pt idx="100">
                  <c:v>1.6597272820846447</c:v>
                </c:pt>
                <c:pt idx="101">
                  <c:v>0.5595687578056472</c:v>
                </c:pt>
              </c:numCache>
            </c:numRef>
          </c:yVal>
          <c:smooth val="1"/>
        </c:ser>
        <c:ser>
          <c:idx val="4"/>
          <c:order val="1"/>
          <c:tx>
            <c:v>H/S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'NO-FLEX'!$A$242:$A$343</c:f>
              <c:numCache>
                <c:ptCount val="102"/>
                <c:pt idx="1">
                  <c:v>0.001</c:v>
                </c:pt>
                <c:pt idx="2">
                  <c:v>0.01</c:v>
                </c:pt>
                <c:pt idx="3">
                  <c:v>0.02</c:v>
                </c:pt>
                <c:pt idx="4">
                  <c:v>0.03</c:v>
                </c:pt>
                <c:pt idx="5">
                  <c:v>0.04</c:v>
                </c:pt>
                <c:pt idx="6">
                  <c:v>0.05</c:v>
                </c:pt>
                <c:pt idx="7">
                  <c:v>0.060000000000000005</c:v>
                </c:pt>
                <c:pt idx="8">
                  <c:v>0.07</c:v>
                </c:pt>
                <c:pt idx="9">
                  <c:v>0.08</c:v>
                </c:pt>
                <c:pt idx="10">
                  <c:v>0.09</c:v>
                </c:pt>
                <c:pt idx="11">
                  <c:v>0.09999999999999999</c:v>
                </c:pt>
                <c:pt idx="12">
                  <c:v>0.10999999999999999</c:v>
                </c:pt>
                <c:pt idx="13">
                  <c:v>0.11999999999999998</c:v>
                </c:pt>
                <c:pt idx="14">
                  <c:v>0.12999999999999998</c:v>
                </c:pt>
                <c:pt idx="15">
                  <c:v>0.13999999999999999</c:v>
                </c:pt>
                <c:pt idx="16">
                  <c:v>0.15</c:v>
                </c:pt>
                <c:pt idx="17">
                  <c:v>0.16</c:v>
                </c:pt>
                <c:pt idx="18">
                  <c:v>0.17</c:v>
                </c:pt>
                <c:pt idx="19">
                  <c:v>0.18000000000000002</c:v>
                </c:pt>
                <c:pt idx="20">
                  <c:v>0.19000000000000003</c:v>
                </c:pt>
                <c:pt idx="21">
                  <c:v>0.20000000000000004</c:v>
                </c:pt>
                <c:pt idx="22">
                  <c:v>0.21000000000000005</c:v>
                </c:pt>
                <c:pt idx="23">
                  <c:v>0.22000000000000006</c:v>
                </c:pt>
                <c:pt idx="24">
                  <c:v>0.23000000000000007</c:v>
                </c:pt>
                <c:pt idx="25">
                  <c:v>0.24000000000000007</c:v>
                </c:pt>
                <c:pt idx="26">
                  <c:v>0.25000000000000006</c:v>
                </c:pt>
                <c:pt idx="27">
                  <c:v>0.26000000000000006</c:v>
                </c:pt>
                <c:pt idx="28">
                  <c:v>0.2700000000000001</c:v>
                </c:pt>
                <c:pt idx="29">
                  <c:v>0.2800000000000001</c:v>
                </c:pt>
                <c:pt idx="30">
                  <c:v>0.2900000000000001</c:v>
                </c:pt>
                <c:pt idx="31">
                  <c:v>0.3000000000000001</c:v>
                </c:pt>
                <c:pt idx="32">
                  <c:v>0.3100000000000001</c:v>
                </c:pt>
                <c:pt idx="33">
                  <c:v>0.3200000000000001</c:v>
                </c:pt>
                <c:pt idx="34">
                  <c:v>0.3300000000000001</c:v>
                </c:pt>
                <c:pt idx="35">
                  <c:v>0.34000000000000014</c:v>
                </c:pt>
                <c:pt idx="36">
                  <c:v>0.35000000000000014</c:v>
                </c:pt>
                <c:pt idx="37">
                  <c:v>0.36000000000000015</c:v>
                </c:pt>
                <c:pt idx="38">
                  <c:v>0.37000000000000016</c:v>
                </c:pt>
                <c:pt idx="39">
                  <c:v>0.38000000000000017</c:v>
                </c:pt>
                <c:pt idx="40">
                  <c:v>0.3900000000000002</c:v>
                </c:pt>
                <c:pt idx="41">
                  <c:v>0.4000000000000002</c:v>
                </c:pt>
                <c:pt idx="42">
                  <c:v>0.4100000000000002</c:v>
                </c:pt>
                <c:pt idx="43">
                  <c:v>0.4200000000000002</c:v>
                </c:pt>
                <c:pt idx="44">
                  <c:v>0.4300000000000002</c:v>
                </c:pt>
                <c:pt idx="45">
                  <c:v>0.4400000000000002</c:v>
                </c:pt>
                <c:pt idx="46">
                  <c:v>0.45000000000000023</c:v>
                </c:pt>
                <c:pt idx="47">
                  <c:v>0.46000000000000024</c:v>
                </c:pt>
                <c:pt idx="48">
                  <c:v>0.47000000000000025</c:v>
                </c:pt>
                <c:pt idx="49">
                  <c:v>0.48000000000000026</c:v>
                </c:pt>
                <c:pt idx="50">
                  <c:v>0.49000000000000027</c:v>
                </c:pt>
                <c:pt idx="51">
                  <c:v>0.5000000000000002</c:v>
                </c:pt>
                <c:pt idx="52">
                  <c:v>0.5100000000000002</c:v>
                </c:pt>
                <c:pt idx="53">
                  <c:v>0.5200000000000002</c:v>
                </c:pt>
                <c:pt idx="54">
                  <c:v>0.5300000000000002</c:v>
                </c:pt>
                <c:pt idx="55">
                  <c:v>0.5400000000000003</c:v>
                </c:pt>
                <c:pt idx="56">
                  <c:v>0.5500000000000003</c:v>
                </c:pt>
                <c:pt idx="57">
                  <c:v>0.5600000000000003</c:v>
                </c:pt>
                <c:pt idx="58">
                  <c:v>0.5700000000000003</c:v>
                </c:pt>
                <c:pt idx="59">
                  <c:v>0.5800000000000003</c:v>
                </c:pt>
                <c:pt idx="60">
                  <c:v>0.5900000000000003</c:v>
                </c:pt>
                <c:pt idx="61">
                  <c:v>0.6000000000000003</c:v>
                </c:pt>
                <c:pt idx="62">
                  <c:v>0.6100000000000003</c:v>
                </c:pt>
                <c:pt idx="63">
                  <c:v>0.6200000000000003</c:v>
                </c:pt>
                <c:pt idx="64">
                  <c:v>0.6300000000000003</c:v>
                </c:pt>
                <c:pt idx="65">
                  <c:v>0.6400000000000003</c:v>
                </c:pt>
                <c:pt idx="66">
                  <c:v>0.6500000000000004</c:v>
                </c:pt>
                <c:pt idx="67">
                  <c:v>0.6600000000000004</c:v>
                </c:pt>
                <c:pt idx="68">
                  <c:v>0.6700000000000004</c:v>
                </c:pt>
                <c:pt idx="69">
                  <c:v>0.6800000000000004</c:v>
                </c:pt>
                <c:pt idx="70">
                  <c:v>0.6900000000000004</c:v>
                </c:pt>
                <c:pt idx="71">
                  <c:v>0.7000000000000004</c:v>
                </c:pt>
                <c:pt idx="72">
                  <c:v>0.7100000000000004</c:v>
                </c:pt>
                <c:pt idx="73">
                  <c:v>0.7200000000000004</c:v>
                </c:pt>
                <c:pt idx="74">
                  <c:v>0.7300000000000004</c:v>
                </c:pt>
                <c:pt idx="75">
                  <c:v>0.7400000000000004</c:v>
                </c:pt>
                <c:pt idx="76">
                  <c:v>0.7500000000000004</c:v>
                </c:pt>
                <c:pt idx="77">
                  <c:v>0.7600000000000005</c:v>
                </c:pt>
                <c:pt idx="78">
                  <c:v>0.7700000000000005</c:v>
                </c:pt>
                <c:pt idx="79">
                  <c:v>0.7800000000000005</c:v>
                </c:pt>
                <c:pt idx="80">
                  <c:v>0.7900000000000005</c:v>
                </c:pt>
                <c:pt idx="81">
                  <c:v>0.8000000000000005</c:v>
                </c:pt>
                <c:pt idx="82">
                  <c:v>0.8100000000000005</c:v>
                </c:pt>
                <c:pt idx="83">
                  <c:v>0.8200000000000005</c:v>
                </c:pt>
                <c:pt idx="84">
                  <c:v>0.8300000000000005</c:v>
                </c:pt>
                <c:pt idx="85">
                  <c:v>0.8400000000000005</c:v>
                </c:pt>
                <c:pt idx="86">
                  <c:v>0.8500000000000005</c:v>
                </c:pt>
                <c:pt idx="87">
                  <c:v>0.8600000000000005</c:v>
                </c:pt>
                <c:pt idx="88">
                  <c:v>0.8700000000000006</c:v>
                </c:pt>
                <c:pt idx="89">
                  <c:v>0.8800000000000006</c:v>
                </c:pt>
                <c:pt idx="90">
                  <c:v>0.8900000000000006</c:v>
                </c:pt>
                <c:pt idx="91">
                  <c:v>0.9000000000000006</c:v>
                </c:pt>
                <c:pt idx="92">
                  <c:v>0.9100000000000006</c:v>
                </c:pt>
                <c:pt idx="93">
                  <c:v>0.9200000000000006</c:v>
                </c:pt>
                <c:pt idx="94">
                  <c:v>0.9300000000000006</c:v>
                </c:pt>
                <c:pt idx="95">
                  <c:v>0.9400000000000006</c:v>
                </c:pt>
                <c:pt idx="96">
                  <c:v>0.9500000000000006</c:v>
                </c:pt>
                <c:pt idx="97">
                  <c:v>0.9600000000000006</c:v>
                </c:pt>
                <c:pt idx="98">
                  <c:v>0.9700000000000006</c:v>
                </c:pt>
                <c:pt idx="99">
                  <c:v>0.9800000000000006</c:v>
                </c:pt>
                <c:pt idx="100">
                  <c:v>0.9900000000000007</c:v>
                </c:pt>
                <c:pt idx="101">
                  <c:v>0.999</c:v>
                </c:pt>
              </c:numCache>
            </c:numRef>
          </c:xVal>
          <c:yVal>
            <c:numRef>
              <c:f>'NO-FLEX'!$I$242:$I$343</c:f>
              <c:numCache>
                <c:ptCount val="102"/>
                <c:pt idx="1">
                  <c:v>24.97425568646455</c:v>
                </c:pt>
                <c:pt idx="2">
                  <c:v>24.743744347301778</c:v>
                </c:pt>
                <c:pt idx="3">
                  <c:v>24.490101979604074</c:v>
                </c:pt>
                <c:pt idx="4">
                  <c:v>24.239033124440468</c:v>
                </c:pt>
                <c:pt idx="5">
                  <c:v>23.990498812351547</c:v>
                </c:pt>
                <c:pt idx="6">
                  <c:v>23.744460856720824</c:v>
                </c:pt>
                <c:pt idx="7">
                  <c:v>23.50088183421517</c:v>
                </c:pt>
                <c:pt idx="8">
                  <c:v>23.259725065808713</c:v>
                </c:pt>
                <c:pt idx="9">
                  <c:v>23.020954598370196</c:v>
                </c:pt>
                <c:pt idx="10">
                  <c:v>22.78453518679409</c:v>
                </c:pt>
                <c:pt idx="11">
                  <c:v>22.55043227665706</c:v>
                </c:pt>
                <c:pt idx="12">
                  <c:v>22.318611987381704</c:v>
                </c:pt>
                <c:pt idx="13">
                  <c:v>22.08904109589041</c:v>
                </c:pt>
                <c:pt idx="14">
                  <c:v>21.861687020732745</c:v>
                </c:pt>
                <c:pt idx="15">
                  <c:v>21.636517806670437</c:v>
                </c:pt>
                <c:pt idx="16">
                  <c:v>21.413502109704638</c:v>
                </c:pt>
                <c:pt idx="17">
                  <c:v>21.192609182530795</c:v>
                </c:pt>
                <c:pt idx="18">
                  <c:v>20.9738088604068</c:v>
                </c:pt>
                <c:pt idx="19">
                  <c:v>20.757071547420963</c:v>
                </c:pt>
                <c:pt idx="20">
                  <c:v>20.542368203146566</c:v>
                </c:pt>
                <c:pt idx="21">
                  <c:v>20.32967032967033</c:v>
                </c:pt>
                <c:pt idx="22">
                  <c:v>20.11894995898277</c:v>
                </c:pt>
                <c:pt idx="23">
                  <c:v>19.91017964071856</c:v>
                </c:pt>
                <c:pt idx="24">
                  <c:v>19.703332430235708</c:v>
                </c:pt>
                <c:pt idx="25">
                  <c:v>19.498381877022656</c:v>
                </c:pt>
                <c:pt idx="26">
                  <c:v>19.295302013422816</c:v>
                </c:pt>
                <c:pt idx="27">
                  <c:v>19.094067343666485</c:v>
                </c:pt>
                <c:pt idx="28">
                  <c:v>18.894652833200322</c:v>
                </c:pt>
                <c:pt idx="29">
                  <c:v>18.697033898305083</c:v>
                </c:pt>
                <c:pt idx="30">
                  <c:v>18.501186395992615</c:v>
                </c:pt>
                <c:pt idx="31">
                  <c:v>18.307086614173226</c:v>
                </c:pt>
                <c:pt idx="32">
                  <c:v>18.114711262085184</c:v>
                </c:pt>
                <c:pt idx="33">
                  <c:v>17.92403746097815</c:v>
                </c:pt>
                <c:pt idx="34">
                  <c:v>17.73504273504273</c:v>
                </c:pt>
                <c:pt idx="35">
                  <c:v>17.547705002578645</c:v>
                </c:pt>
                <c:pt idx="36">
                  <c:v>17.362002567394093</c:v>
                </c:pt>
                <c:pt idx="37">
                  <c:v>17.177914110429445</c:v>
                </c:pt>
                <c:pt idx="38">
                  <c:v>16.99541868159837</c:v>
                </c:pt>
                <c:pt idx="39">
                  <c:v>16.81449569183983</c:v>
                </c:pt>
                <c:pt idx="40">
                  <c:v>16.635124905374713</c:v>
                </c:pt>
                <c:pt idx="41">
                  <c:v>16.4572864321608</c:v>
                </c:pt>
                <c:pt idx="42">
                  <c:v>16.280960720540403</c:v>
                </c:pt>
                <c:pt idx="43">
                  <c:v>16.106128550074736</c:v>
                </c:pt>
                <c:pt idx="44">
                  <c:v>15.93277102455966</c:v>
                </c:pt>
                <c:pt idx="45">
                  <c:v>15.760869565217389</c:v>
                </c:pt>
                <c:pt idx="46">
                  <c:v>15.59040590405904</c:v>
                </c:pt>
                <c:pt idx="47">
                  <c:v>15.421362077413027</c:v>
                </c:pt>
                <c:pt idx="48">
                  <c:v>15.253720419614538</c:v>
                </c:pt>
                <c:pt idx="49">
                  <c:v>15.087463556851306</c:v>
                </c:pt>
                <c:pt idx="50">
                  <c:v>14.92257440116138</c:v>
                </c:pt>
                <c:pt idx="51">
                  <c:v>14.759036144578312</c:v>
                </c:pt>
                <c:pt idx="52">
                  <c:v>14.596832253419722</c:v>
                </c:pt>
                <c:pt idx="53">
                  <c:v>14.435946462715101</c:v>
                </c:pt>
                <c:pt idx="54">
                  <c:v>14.276362770768865</c:v>
                </c:pt>
                <c:pt idx="55">
                  <c:v>14.118065433854904</c:v>
                </c:pt>
                <c:pt idx="56">
                  <c:v>13.961038961038959</c:v>
                </c:pt>
                <c:pt idx="57">
                  <c:v>13.805268109125114</c:v>
                </c:pt>
                <c:pt idx="58">
                  <c:v>13.650737877723117</c:v>
                </c:pt>
                <c:pt idx="59">
                  <c:v>13.497433504433037</c:v>
                </c:pt>
                <c:pt idx="60">
                  <c:v>13.345340460144081</c:v>
                </c:pt>
                <c:pt idx="61">
                  <c:v>13.194444444444429</c:v>
                </c:pt>
                <c:pt idx="62">
                  <c:v>12.658628970136185</c:v>
                </c:pt>
                <c:pt idx="63">
                  <c:v>12.172520176538717</c:v>
                </c:pt>
                <c:pt idx="64">
                  <c:v>11.728358006389229</c:v>
                </c:pt>
                <c:pt idx="65">
                  <c:v>11.31982282683216</c:v>
                </c:pt>
                <c:pt idx="66">
                  <c:v>10.941707424300693</c:v>
                </c:pt>
                <c:pt idx="67">
                  <c:v>10.589673702930474</c:v>
                </c:pt>
                <c:pt idx="68">
                  <c:v>10.260069478772467</c:v>
                </c:pt>
                <c:pt idx="69">
                  <c:v>9.949788583509504</c:v>
                </c:pt>
                <c:pt idx="70">
                  <c:v>9.6561626185646</c:v>
                </c:pt>
                <c:pt idx="71">
                  <c:v>9.376876125675393</c:v>
                </c:pt>
                <c:pt idx="72">
                  <c:v>9.109899267525918</c:v>
                </c:pt>
                <c:pt idx="73">
                  <c:v>8.85343371798479</c:v>
                </c:pt>
                <c:pt idx="74">
                  <c:v>8.605868584609832</c:v>
                </c:pt>
                <c:pt idx="75">
                  <c:v>8.365743980559369</c:v>
                </c:pt>
                <c:pt idx="76">
                  <c:v>8.131720430107517</c:v>
                </c:pt>
                <c:pt idx="77">
                  <c:v>7.902552698915549</c:v>
                </c:pt>
                <c:pt idx="78">
                  <c:v>7.6770669323117655</c:v>
                </c:pt>
                <c:pt idx="79">
                  <c:v>7.454140192662419</c:v>
                </c:pt>
                <c:pt idx="80">
                  <c:v>7.232681631094799</c:v>
                </c:pt>
                <c:pt idx="81">
                  <c:v>7.01161462300075</c:v>
                </c:pt>
                <c:pt idx="82">
                  <c:v>6.789859249445073</c:v>
                </c:pt>
                <c:pt idx="83">
                  <c:v>6.5663145223939035</c:v>
                </c:pt>
                <c:pt idx="84">
                  <c:v>6.339839731730317</c:v>
                </c:pt>
                <c:pt idx="85">
                  <c:v>6.109234234234222</c:v>
                </c:pt>
                <c:pt idx="86">
                  <c:v>5.87321490339476</c:v>
                </c:pt>
                <c:pt idx="87">
                  <c:v>5.63039030405918</c:v>
                </c:pt>
                <c:pt idx="88">
                  <c:v>5.379230431682285</c:v>
                </c:pt>
                <c:pt idx="89">
                  <c:v>5.118030538387796</c:v>
                </c:pt>
                <c:pt idx="90">
                  <c:v>4.844867121416513</c:v>
                </c:pt>
                <c:pt idx="91">
                  <c:v>4.557543520309462</c:v>
                </c:pt>
                <c:pt idx="92">
                  <c:v>4.253521676678827</c:v>
                </c:pt>
                <c:pt idx="93">
                  <c:v>3.9298353315036625</c:v>
                </c:pt>
                <c:pt idx="94">
                  <c:v>3.5829780786993277</c:v>
                </c:pt>
                <c:pt idx="95">
                  <c:v>3.2087569592839693</c:v>
                </c:pt>
                <c:pt idx="96">
                  <c:v>2.8020981838467485</c:v>
                </c:pt>
                <c:pt idx="97">
                  <c:v>2.356785317018878</c:v>
                </c:pt>
                <c:pt idx="98">
                  <c:v>1.865100508110134</c:v>
                </c:pt>
                <c:pt idx="99">
                  <c:v>1.3173237948590746</c:v>
                </c:pt>
                <c:pt idx="100">
                  <c:v>0.7010200281936956</c:v>
                </c:pt>
                <c:pt idx="101">
                  <c:v>0.07447614177060999</c:v>
                </c:pt>
              </c:numCache>
            </c:numRef>
          </c:yVal>
          <c:smooth val="1"/>
        </c:ser>
        <c:ser>
          <c:idx val="5"/>
          <c:order val="2"/>
          <c:tx>
            <c:v>H/S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'NO-FLEX'!$A$242:$A$343</c:f>
              <c:numCache>
                <c:ptCount val="102"/>
                <c:pt idx="1">
                  <c:v>0.001</c:v>
                </c:pt>
                <c:pt idx="2">
                  <c:v>0.01</c:v>
                </c:pt>
                <c:pt idx="3">
                  <c:v>0.02</c:v>
                </c:pt>
                <c:pt idx="4">
                  <c:v>0.03</c:v>
                </c:pt>
                <c:pt idx="5">
                  <c:v>0.04</c:v>
                </c:pt>
                <c:pt idx="6">
                  <c:v>0.05</c:v>
                </c:pt>
                <c:pt idx="7">
                  <c:v>0.060000000000000005</c:v>
                </c:pt>
                <c:pt idx="8">
                  <c:v>0.07</c:v>
                </c:pt>
                <c:pt idx="9">
                  <c:v>0.08</c:v>
                </c:pt>
                <c:pt idx="10">
                  <c:v>0.09</c:v>
                </c:pt>
                <c:pt idx="11">
                  <c:v>0.09999999999999999</c:v>
                </c:pt>
                <c:pt idx="12">
                  <c:v>0.10999999999999999</c:v>
                </c:pt>
                <c:pt idx="13">
                  <c:v>0.11999999999999998</c:v>
                </c:pt>
                <c:pt idx="14">
                  <c:v>0.12999999999999998</c:v>
                </c:pt>
                <c:pt idx="15">
                  <c:v>0.13999999999999999</c:v>
                </c:pt>
                <c:pt idx="16">
                  <c:v>0.15</c:v>
                </c:pt>
                <c:pt idx="17">
                  <c:v>0.16</c:v>
                </c:pt>
                <c:pt idx="18">
                  <c:v>0.17</c:v>
                </c:pt>
                <c:pt idx="19">
                  <c:v>0.18000000000000002</c:v>
                </c:pt>
                <c:pt idx="20">
                  <c:v>0.19000000000000003</c:v>
                </c:pt>
                <c:pt idx="21">
                  <c:v>0.20000000000000004</c:v>
                </c:pt>
                <c:pt idx="22">
                  <c:v>0.21000000000000005</c:v>
                </c:pt>
                <c:pt idx="23">
                  <c:v>0.22000000000000006</c:v>
                </c:pt>
                <c:pt idx="24">
                  <c:v>0.23000000000000007</c:v>
                </c:pt>
                <c:pt idx="25">
                  <c:v>0.24000000000000007</c:v>
                </c:pt>
                <c:pt idx="26">
                  <c:v>0.25000000000000006</c:v>
                </c:pt>
                <c:pt idx="27">
                  <c:v>0.26000000000000006</c:v>
                </c:pt>
                <c:pt idx="28">
                  <c:v>0.2700000000000001</c:v>
                </c:pt>
                <c:pt idx="29">
                  <c:v>0.2800000000000001</c:v>
                </c:pt>
                <c:pt idx="30">
                  <c:v>0.2900000000000001</c:v>
                </c:pt>
                <c:pt idx="31">
                  <c:v>0.3000000000000001</c:v>
                </c:pt>
                <c:pt idx="32">
                  <c:v>0.3100000000000001</c:v>
                </c:pt>
                <c:pt idx="33">
                  <c:v>0.3200000000000001</c:v>
                </c:pt>
                <c:pt idx="34">
                  <c:v>0.3300000000000001</c:v>
                </c:pt>
                <c:pt idx="35">
                  <c:v>0.34000000000000014</c:v>
                </c:pt>
                <c:pt idx="36">
                  <c:v>0.35000000000000014</c:v>
                </c:pt>
                <c:pt idx="37">
                  <c:v>0.36000000000000015</c:v>
                </c:pt>
                <c:pt idx="38">
                  <c:v>0.37000000000000016</c:v>
                </c:pt>
                <c:pt idx="39">
                  <c:v>0.38000000000000017</c:v>
                </c:pt>
                <c:pt idx="40">
                  <c:v>0.3900000000000002</c:v>
                </c:pt>
                <c:pt idx="41">
                  <c:v>0.4000000000000002</c:v>
                </c:pt>
                <c:pt idx="42">
                  <c:v>0.4100000000000002</c:v>
                </c:pt>
                <c:pt idx="43">
                  <c:v>0.4200000000000002</c:v>
                </c:pt>
                <c:pt idx="44">
                  <c:v>0.4300000000000002</c:v>
                </c:pt>
                <c:pt idx="45">
                  <c:v>0.4400000000000002</c:v>
                </c:pt>
                <c:pt idx="46">
                  <c:v>0.45000000000000023</c:v>
                </c:pt>
                <c:pt idx="47">
                  <c:v>0.46000000000000024</c:v>
                </c:pt>
                <c:pt idx="48">
                  <c:v>0.47000000000000025</c:v>
                </c:pt>
                <c:pt idx="49">
                  <c:v>0.48000000000000026</c:v>
                </c:pt>
                <c:pt idx="50">
                  <c:v>0.49000000000000027</c:v>
                </c:pt>
                <c:pt idx="51">
                  <c:v>0.5000000000000002</c:v>
                </c:pt>
                <c:pt idx="52">
                  <c:v>0.5100000000000002</c:v>
                </c:pt>
                <c:pt idx="53">
                  <c:v>0.5200000000000002</c:v>
                </c:pt>
                <c:pt idx="54">
                  <c:v>0.5300000000000002</c:v>
                </c:pt>
                <c:pt idx="55">
                  <c:v>0.5400000000000003</c:v>
                </c:pt>
                <c:pt idx="56">
                  <c:v>0.5500000000000003</c:v>
                </c:pt>
                <c:pt idx="57">
                  <c:v>0.5600000000000003</c:v>
                </c:pt>
                <c:pt idx="58">
                  <c:v>0.5700000000000003</c:v>
                </c:pt>
                <c:pt idx="59">
                  <c:v>0.5800000000000003</c:v>
                </c:pt>
                <c:pt idx="60">
                  <c:v>0.5900000000000003</c:v>
                </c:pt>
                <c:pt idx="61">
                  <c:v>0.6000000000000003</c:v>
                </c:pt>
                <c:pt idx="62">
                  <c:v>0.6100000000000003</c:v>
                </c:pt>
                <c:pt idx="63">
                  <c:v>0.6200000000000003</c:v>
                </c:pt>
                <c:pt idx="64">
                  <c:v>0.6300000000000003</c:v>
                </c:pt>
                <c:pt idx="65">
                  <c:v>0.6400000000000003</c:v>
                </c:pt>
                <c:pt idx="66">
                  <c:v>0.6500000000000004</c:v>
                </c:pt>
                <c:pt idx="67">
                  <c:v>0.6600000000000004</c:v>
                </c:pt>
                <c:pt idx="68">
                  <c:v>0.6700000000000004</c:v>
                </c:pt>
                <c:pt idx="69">
                  <c:v>0.6800000000000004</c:v>
                </c:pt>
                <c:pt idx="70">
                  <c:v>0.6900000000000004</c:v>
                </c:pt>
                <c:pt idx="71">
                  <c:v>0.7000000000000004</c:v>
                </c:pt>
                <c:pt idx="72">
                  <c:v>0.7100000000000004</c:v>
                </c:pt>
                <c:pt idx="73">
                  <c:v>0.7200000000000004</c:v>
                </c:pt>
                <c:pt idx="74">
                  <c:v>0.7300000000000004</c:v>
                </c:pt>
                <c:pt idx="75">
                  <c:v>0.7400000000000004</c:v>
                </c:pt>
                <c:pt idx="76">
                  <c:v>0.7500000000000004</c:v>
                </c:pt>
                <c:pt idx="77">
                  <c:v>0.7600000000000005</c:v>
                </c:pt>
                <c:pt idx="78">
                  <c:v>0.7700000000000005</c:v>
                </c:pt>
                <c:pt idx="79">
                  <c:v>0.7800000000000005</c:v>
                </c:pt>
                <c:pt idx="80">
                  <c:v>0.7900000000000005</c:v>
                </c:pt>
                <c:pt idx="81">
                  <c:v>0.8000000000000005</c:v>
                </c:pt>
                <c:pt idx="82">
                  <c:v>0.8100000000000005</c:v>
                </c:pt>
                <c:pt idx="83">
                  <c:v>0.8200000000000005</c:v>
                </c:pt>
                <c:pt idx="84">
                  <c:v>0.8300000000000005</c:v>
                </c:pt>
                <c:pt idx="85">
                  <c:v>0.8400000000000005</c:v>
                </c:pt>
                <c:pt idx="86">
                  <c:v>0.8500000000000005</c:v>
                </c:pt>
                <c:pt idx="87">
                  <c:v>0.8600000000000005</c:v>
                </c:pt>
                <c:pt idx="88">
                  <c:v>0.8700000000000006</c:v>
                </c:pt>
                <c:pt idx="89">
                  <c:v>0.8800000000000006</c:v>
                </c:pt>
                <c:pt idx="90">
                  <c:v>0.8900000000000006</c:v>
                </c:pt>
                <c:pt idx="91">
                  <c:v>0.9000000000000006</c:v>
                </c:pt>
                <c:pt idx="92">
                  <c:v>0.9100000000000006</c:v>
                </c:pt>
                <c:pt idx="93">
                  <c:v>0.9200000000000006</c:v>
                </c:pt>
                <c:pt idx="94">
                  <c:v>0.9300000000000006</c:v>
                </c:pt>
                <c:pt idx="95">
                  <c:v>0.9400000000000006</c:v>
                </c:pt>
                <c:pt idx="96">
                  <c:v>0.9500000000000006</c:v>
                </c:pt>
                <c:pt idx="97">
                  <c:v>0.9600000000000006</c:v>
                </c:pt>
                <c:pt idx="98">
                  <c:v>0.9700000000000006</c:v>
                </c:pt>
                <c:pt idx="99">
                  <c:v>0.9800000000000006</c:v>
                </c:pt>
                <c:pt idx="100">
                  <c:v>0.9900000000000007</c:v>
                </c:pt>
                <c:pt idx="101">
                  <c:v>0.999</c:v>
                </c:pt>
              </c:numCache>
            </c:numRef>
          </c:xVal>
          <c:yVal>
            <c:numRef>
              <c:f>'NO-FLEX'!$J$242:$J$343</c:f>
              <c:numCache>
                <c:ptCount val="102"/>
                <c:pt idx="1">
                  <c:v>24.964974714365987</c:v>
                </c:pt>
                <c:pt idx="2">
                  <c:v>24.653061224489793</c:v>
                </c:pt>
                <c:pt idx="3">
                  <c:v>24.313341493268055</c:v>
                </c:pt>
                <c:pt idx="4">
                  <c:v>23.98061780738946</c:v>
                </c:pt>
                <c:pt idx="5">
                  <c:v>23.654676258992808</c:v>
                </c:pt>
                <c:pt idx="6">
                  <c:v>23.335311572700295</c:v>
                </c:pt>
                <c:pt idx="7">
                  <c:v>23.02232667450059</c:v>
                </c:pt>
                <c:pt idx="8">
                  <c:v>22.715532286212913</c:v>
                </c:pt>
                <c:pt idx="9">
                  <c:v>22.414746543778804</c:v>
                </c:pt>
                <c:pt idx="10">
                  <c:v>22.119794637763835</c:v>
                </c:pt>
                <c:pt idx="11">
                  <c:v>21.830508474576273</c:v>
                </c:pt>
                <c:pt idx="12">
                  <c:v>21.54672635702294</c:v>
                </c:pt>
                <c:pt idx="13">
                  <c:v>21.268292682926827</c:v>
                </c:pt>
                <c:pt idx="14">
                  <c:v>20.995057660626035</c:v>
                </c:pt>
                <c:pt idx="15">
                  <c:v>20.726877040261158</c:v>
                </c:pt>
                <c:pt idx="16">
                  <c:v>20.463611859838277</c:v>
                </c:pt>
                <c:pt idx="17">
                  <c:v>20.2051282051282</c:v>
                </c:pt>
                <c:pt idx="18">
                  <c:v>19.951296982530437</c:v>
                </c:pt>
                <c:pt idx="19">
                  <c:v>19.70199370409234</c:v>
                </c:pt>
                <c:pt idx="20">
                  <c:v>19.45709828393136</c:v>
                </c:pt>
                <c:pt idx="21">
                  <c:v>19.216494845360824</c:v>
                </c:pt>
                <c:pt idx="22">
                  <c:v>18.98007153806847</c:v>
                </c:pt>
                <c:pt idx="23">
                  <c:v>18.74772036474164</c:v>
                </c:pt>
                <c:pt idx="24">
                  <c:v>18.519337016574585</c:v>
                </c:pt>
                <c:pt idx="25">
                  <c:v>18.294820717131476</c:v>
                </c:pt>
                <c:pt idx="26">
                  <c:v>18.074074074074073</c:v>
                </c:pt>
                <c:pt idx="27">
                  <c:v>17.857002938295786</c:v>
                </c:pt>
                <c:pt idx="28">
                  <c:v>17.643516270033995</c:v>
                </c:pt>
                <c:pt idx="29">
                  <c:v>17.433526011560694</c:v>
                </c:pt>
                <c:pt idx="30">
                  <c:v>17.226946966077403</c:v>
                </c:pt>
                <c:pt idx="31">
                  <c:v>17.023696682464454</c:v>
                </c:pt>
                <c:pt idx="32">
                  <c:v>16.823695345557123</c:v>
                </c:pt>
                <c:pt idx="33">
                  <c:v>16.626865671641788</c:v>
                </c:pt>
                <c:pt idx="34">
                  <c:v>16.433132808884775</c:v>
                </c:pt>
                <c:pt idx="35">
                  <c:v>16.24242424242424</c:v>
                </c:pt>
                <c:pt idx="36">
                  <c:v>16.054669703872435</c:v>
                </c:pt>
                <c:pt idx="37">
                  <c:v>15.869801084990957</c:v>
                </c:pt>
                <c:pt idx="38">
                  <c:v>15.687752355316283</c:v>
                </c:pt>
                <c:pt idx="39">
                  <c:v>15.508459483526268</c:v>
                </c:pt>
                <c:pt idx="40">
                  <c:v>15.33186036235086</c:v>
                </c:pt>
                <c:pt idx="41">
                  <c:v>15.157894736842103</c:v>
                </c:pt>
                <c:pt idx="42">
                  <c:v>14.98650413582934</c:v>
                </c:pt>
                <c:pt idx="43">
                  <c:v>14.817631806395848</c:v>
                </c:pt>
                <c:pt idx="44">
                  <c:v>14.65122265122265</c:v>
                </c:pt>
                <c:pt idx="45">
                  <c:v>14.48722316865417</c:v>
                </c:pt>
                <c:pt idx="46">
                  <c:v>14.325581395348834</c:v>
                </c:pt>
                <c:pt idx="47">
                  <c:v>14.166246851385388</c:v>
                </c:pt>
                <c:pt idx="48">
                  <c:v>14.009170487703205</c:v>
                </c:pt>
                <c:pt idx="49">
                  <c:v>13.854304635761586</c:v>
                </c:pt>
                <c:pt idx="50">
                  <c:v>13.70160295930949</c:v>
                </c:pt>
                <c:pt idx="51">
                  <c:v>13.551020408163263</c:v>
                </c:pt>
                <c:pt idx="52">
                  <c:v>13.402513173895416</c:v>
                </c:pt>
                <c:pt idx="53">
                  <c:v>13.256038647342992</c:v>
                </c:pt>
                <c:pt idx="54">
                  <c:v>13.111555377848859</c:v>
                </c:pt>
                <c:pt idx="55">
                  <c:v>12.969023034154088</c:v>
                </c:pt>
                <c:pt idx="56">
                  <c:v>12.828402366863903</c:v>
                </c:pt>
                <c:pt idx="57">
                  <c:v>12.68965517241379</c:v>
                </c:pt>
                <c:pt idx="58">
                  <c:v>12.552744258466328</c:v>
                </c:pt>
                <c:pt idx="59">
                  <c:v>12.417633410672853</c:v>
                </c:pt>
                <c:pt idx="60">
                  <c:v>12.284287360737608</c:v>
                </c:pt>
                <c:pt idx="61">
                  <c:v>12.152671755725184</c:v>
                </c:pt>
                <c:pt idx="62">
                  <c:v>11.845156417196435</c:v>
                </c:pt>
                <c:pt idx="63">
                  <c:v>11.54403886881773</c:v>
                </c:pt>
                <c:pt idx="64">
                  <c:v>11.249121509154792</c:v>
                </c:pt>
                <c:pt idx="65">
                  <c:v>10.960214791310706</c:v>
                </c:pt>
                <c:pt idx="66">
                  <c:v>10.67713681667169</c:v>
                </c:pt>
                <c:pt idx="67">
                  <c:v>10.399712952996042</c:v>
                </c:pt>
                <c:pt idx="68">
                  <c:v>10.127775475161336</c:v>
                </c:pt>
                <c:pt idx="69">
                  <c:v>9.861163227016874</c:v>
                </c:pt>
                <c:pt idx="70">
                  <c:v>9.599721302908888</c:v>
                </c:pt>
                <c:pt idx="71">
                  <c:v>9.343300747556055</c:v>
                </c:pt>
                <c:pt idx="72">
                  <c:v>9.091758273053472</c:v>
                </c:pt>
                <c:pt idx="73">
                  <c:v>8.844955991875413</c:v>
                </c:pt>
                <c:pt idx="74">
                  <c:v>8.602761164831469</c:v>
                </c:pt>
                <c:pt idx="75">
                  <c:v>8.365045963008075</c:v>
                </c:pt>
                <c:pt idx="76">
                  <c:v>8.131687242798343</c:v>
                </c:pt>
                <c:pt idx="77">
                  <c:v>7.902566333188332</c:v>
                </c:pt>
                <c:pt idx="78">
                  <c:v>7.677568834527713</c:v>
                </c:pt>
                <c:pt idx="79">
                  <c:v>7.456584428067917</c:v>
                </c:pt>
                <c:pt idx="80">
                  <c:v>7.239506695601535</c:v>
                </c:pt>
                <c:pt idx="81">
                  <c:v>7.026232948583409</c:v>
                </c:pt>
                <c:pt idx="82">
                  <c:v>6.816664066156956</c:v>
                </c:pt>
                <c:pt idx="83">
                  <c:v>6.610704341548922</c:v>
                </c:pt>
                <c:pt idx="84">
                  <c:v>6.408261336332489</c:v>
                </c:pt>
                <c:pt idx="85">
                  <c:v>6.209245742092447</c:v>
                </c:pt>
                <c:pt idx="86">
                  <c:v>6.013571249057542</c:v>
                </c:pt>
                <c:pt idx="87">
                  <c:v>5.821154421293977</c:v>
                </c:pt>
                <c:pt idx="88">
                  <c:v>5.631914578080962</c:v>
                </c:pt>
                <c:pt idx="89">
                  <c:v>5.445773681113933</c:v>
                </c:pt>
                <c:pt idx="90">
                  <c:v>5.262656227204191</c:v>
                </c:pt>
                <c:pt idx="91">
                  <c:v>5.08248914616497</c:v>
                </c:pt>
                <c:pt idx="92">
                  <c:v>4.905201703593805</c:v>
                </c:pt>
                <c:pt idx="93">
                  <c:v>4.730725408279517</c:v>
                </c:pt>
                <c:pt idx="94">
                  <c:v>4.558993923979077</c:v>
                </c:pt>
                <c:pt idx="95">
                  <c:v>4.389942985325718</c:v>
                </c:pt>
                <c:pt idx="96">
                  <c:v>4.223510317644321</c:v>
                </c:pt>
                <c:pt idx="97">
                  <c:v>4.05963556046382</c:v>
                </c:pt>
                <c:pt idx="98">
                  <c:v>3.8982601945294197</c:v>
                </c:pt>
                <c:pt idx="99">
                  <c:v>3.7393274721290566</c:v>
                </c:pt>
                <c:pt idx="100">
                  <c:v>3.5827823505599685</c:v>
                </c:pt>
                <c:pt idx="101">
                  <c:v>3.4438889707951903</c:v>
                </c:pt>
              </c:numCache>
            </c:numRef>
          </c:yVal>
          <c:smooth val="1"/>
        </c:ser>
        <c:axId val="3976884"/>
        <c:axId val="35791957"/>
      </c:scatterChart>
      <c:scatterChart>
        <c:scatterStyle val="lineMarker"/>
        <c:varyColors val="0"/>
        <c:ser>
          <c:idx val="0"/>
          <c:order val="3"/>
          <c:tx>
            <c:v>POROSITY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'NO-FLEX'!$A$243:$A$343</c:f>
              <c:numCache>
                <c:ptCount val="101"/>
                <c:pt idx="0">
                  <c:v>0.001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0.999</c:v>
                </c:pt>
              </c:numCache>
            </c:numRef>
          </c:xVal>
          <c:yVal>
            <c:numRef>
              <c:f>'NO-FLEX'!$S$243:$S$343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5.55111512312578E-16</c:v>
                </c:pt>
                <c:pt idx="61">
                  <c:v>0.016393442622951372</c:v>
                </c:pt>
                <c:pt idx="62">
                  <c:v>0.03225806451612958</c:v>
                </c:pt>
                <c:pt idx="63">
                  <c:v>0.047619047619048165</c:v>
                </c:pt>
                <c:pt idx="64">
                  <c:v>0.06250000000000054</c:v>
                </c:pt>
                <c:pt idx="65">
                  <c:v>0.07692307692307747</c:v>
                </c:pt>
                <c:pt idx="66">
                  <c:v>0.09090909090909144</c:v>
                </c:pt>
                <c:pt idx="67">
                  <c:v>0.10447761194029904</c:v>
                </c:pt>
                <c:pt idx="68">
                  <c:v>0.11764705882352994</c:v>
                </c:pt>
                <c:pt idx="69">
                  <c:v>0.13043478260869618</c:v>
                </c:pt>
                <c:pt idx="70">
                  <c:v>0.14285714285714338</c:v>
                </c:pt>
                <c:pt idx="71">
                  <c:v>0.15492957746478925</c:v>
                </c:pt>
                <c:pt idx="72">
                  <c:v>0.16666666666666718</c:v>
                </c:pt>
                <c:pt idx="73">
                  <c:v>0.17808219178082244</c:v>
                </c:pt>
                <c:pt idx="74">
                  <c:v>0.1891891891891897</c:v>
                </c:pt>
                <c:pt idx="75">
                  <c:v>0.2000000000000005</c:v>
                </c:pt>
                <c:pt idx="76">
                  <c:v>0.21052631578947417</c:v>
                </c:pt>
                <c:pt idx="77">
                  <c:v>0.22077922077922127</c:v>
                </c:pt>
                <c:pt idx="78">
                  <c:v>0.23076923076923125</c:v>
                </c:pt>
                <c:pt idx="79">
                  <c:v>0.24050632911392453</c:v>
                </c:pt>
                <c:pt idx="80">
                  <c:v>0.2500000000000005</c:v>
                </c:pt>
                <c:pt idx="81">
                  <c:v>0.25925925925925974</c:v>
                </c:pt>
                <c:pt idx="82">
                  <c:v>0.26829268292682973</c:v>
                </c:pt>
                <c:pt idx="83">
                  <c:v>0.2771084337349402</c:v>
                </c:pt>
                <c:pt idx="84">
                  <c:v>0.2857142857142862</c:v>
                </c:pt>
                <c:pt idx="85">
                  <c:v>0.294117647058824</c:v>
                </c:pt>
                <c:pt idx="86">
                  <c:v>0.3023255813953493</c:v>
                </c:pt>
                <c:pt idx="87">
                  <c:v>0.31034482758620735</c:v>
                </c:pt>
                <c:pt idx="88">
                  <c:v>0.3181818181818186</c:v>
                </c:pt>
                <c:pt idx="89">
                  <c:v>0.32584269662921395</c:v>
                </c:pt>
                <c:pt idx="90">
                  <c:v>0.33333333333333376</c:v>
                </c:pt>
                <c:pt idx="91">
                  <c:v>0.3406593406593411</c:v>
                </c:pt>
                <c:pt idx="92">
                  <c:v>0.3478260869565222</c:v>
                </c:pt>
                <c:pt idx="93">
                  <c:v>0.3548387096774198</c:v>
                </c:pt>
                <c:pt idx="94">
                  <c:v>0.36170212765957493</c:v>
                </c:pt>
                <c:pt idx="95">
                  <c:v>0.36842105263157937</c:v>
                </c:pt>
                <c:pt idx="96">
                  <c:v>0.37500000000000044</c:v>
                </c:pt>
                <c:pt idx="97">
                  <c:v>0.3814432989690726</c:v>
                </c:pt>
                <c:pt idx="98">
                  <c:v>0.38775510204081676</c:v>
                </c:pt>
                <c:pt idx="99">
                  <c:v>0.39393939393939437</c:v>
                </c:pt>
                <c:pt idx="100">
                  <c:v>0.39939939939939945</c:v>
                </c:pt>
              </c:numCache>
            </c:numRef>
          </c:yVal>
          <c:smooth val="1"/>
        </c:ser>
        <c:axId val="53692158"/>
        <c:axId val="13467375"/>
      </c:scatterChart>
      <c:valAx>
        <c:axId val="3976884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P-CONCENTRATION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35791957"/>
        <c:crosses val="autoZero"/>
        <c:crossBetween val="midCat"/>
        <c:dispUnits/>
        <c:majorUnit val="0.5"/>
      </c:valAx>
      <c:valAx>
        <c:axId val="35791957"/>
        <c:scaling>
          <c:orientation val="minMax"/>
          <c:max val="4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3976884"/>
        <c:crosses val="autoZero"/>
        <c:crossBetween val="midCat"/>
        <c:dispUnits/>
        <c:majorUnit val="20"/>
        <c:minorUnit val="1"/>
      </c:valAx>
      <c:valAx>
        <c:axId val="53692158"/>
        <c:scaling>
          <c:orientation val="minMax"/>
        </c:scaling>
        <c:axPos val="b"/>
        <c:delete val="1"/>
        <c:majorTickMark val="in"/>
        <c:minorTickMark val="none"/>
        <c:tickLblPos val="nextTo"/>
        <c:crossAx val="13467375"/>
        <c:crosses val="max"/>
        <c:crossBetween val="midCat"/>
        <c:dispUnits/>
      </c:valAx>
      <c:valAx>
        <c:axId val="1346737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POROSITY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3692158"/>
        <c:crosses val="max"/>
        <c:crossBetween val="midCat"/>
        <c:dispUnits/>
        <c:majorUnit val="0.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2125"/>
          <c:y val="0.67325"/>
        </c:manualLayout>
      </c:layout>
      <c:overlay val="0"/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GEOMETRY</a:t>
            </a:r>
          </a:p>
        </c:rich>
      </c:tx>
      <c:layout>
        <c:manualLayout>
          <c:xMode val="factor"/>
          <c:yMode val="factor"/>
          <c:x val="0.003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2"/>
          <c:y val="0.1135"/>
          <c:w val="0.7755"/>
          <c:h val="0.77075"/>
        </c:manualLayout>
      </c:layout>
      <c:scatterChart>
        <c:scatterStyle val="smooth"/>
        <c:varyColors val="0"/>
        <c:ser>
          <c:idx val="0"/>
          <c:order val="0"/>
          <c:tx>
            <c:v>myP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'NO-FLEX'!$A$242:$A$343</c:f>
              <c:numCache>
                <c:ptCount val="102"/>
                <c:pt idx="1">
                  <c:v>0.001</c:v>
                </c:pt>
                <c:pt idx="2">
                  <c:v>0.01</c:v>
                </c:pt>
                <c:pt idx="3">
                  <c:v>0.02</c:v>
                </c:pt>
                <c:pt idx="4">
                  <c:v>0.03</c:v>
                </c:pt>
                <c:pt idx="5">
                  <c:v>0.04</c:v>
                </c:pt>
                <c:pt idx="6">
                  <c:v>0.05</c:v>
                </c:pt>
                <c:pt idx="7">
                  <c:v>0.060000000000000005</c:v>
                </c:pt>
                <c:pt idx="8">
                  <c:v>0.07</c:v>
                </c:pt>
                <c:pt idx="9">
                  <c:v>0.08</c:v>
                </c:pt>
                <c:pt idx="10">
                  <c:v>0.09</c:v>
                </c:pt>
                <c:pt idx="11">
                  <c:v>0.09999999999999999</c:v>
                </c:pt>
                <c:pt idx="12">
                  <c:v>0.10999999999999999</c:v>
                </c:pt>
                <c:pt idx="13">
                  <c:v>0.11999999999999998</c:v>
                </c:pt>
                <c:pt idx="14">
                  <c:v>0.12999999999999998</c:v>
                </c:pt>
                <c:pt idx="15">
                  <c:v>0.13999999999999999</c:v>
                </c:pt>
                <c:pt idx="16">
                  <c:v>0.15</c:v>
                </c:pt>
                <c:pt idx="17">
                  <c:v>0.16</c:v>
                </c:pt>
                <c:pt idx="18">
                  <c:v>0.17</c:v>
                </c:pt>
                <c:pt idx="19">
                  <c:v>0.18000000000000002</c:v>
                </c:pt>
                <c:pt idx="20">
                  <c:v>0.19000000000000003</c:v>
                </c:pt>
                <c:pt idx="21">
                  <c:v>0.20000000000000004</c:v>
                </c:pt>
                <c:pt idx="22">
                  <c:v>0.21000000000000005</c:v>
                </c:pt>
                <c:pt idx="23">
                  <c:v>0.22000000000000006</c:v>
                </c:pt>
                <c:pt idx="24">
                  <c:v>0.23000000000000007</c:v>
                </c:pt>
                <c:pt idx="25">
                  <c:v>0.24000000000000007</c:v>
                </c:pt>
                <c:pt idx="26">
                  <c:v>0.25000000000000006</c:v>
                </c:pt>
                <c:pt idx="27">
                  <c:v>0.26000000000000006</c:v>
                </c:pt>
                <c:pt idx="28">
                  <c:v>0.2700000000000001</c:v>
                </c:pt>
                <c:pt idx="29">
                  <c:v>0.2800000000000001</c:v>
                </c:pt>
                <c:pt idx="30">
                  <c:v>0.2900000000000001</c:v>
                </c:pt>
                <c:pt idx="31">
                  <c:v>0.3000000000000001</c:v>
                </c:pt>
                <c:pt idx="32">
                  <c:v>0.3100000000000001</c:v>
                </c:pt>
                <c:pt idx="33">
                  <c:v>0.3200000000000001</c:v>
                </c:pt>
                <c:pt idx="34">
                  <c:v>0.3300000000000001</c:v>
                </c:pt>
                <c:pt idx="35">
                  <c:v>0.34000000000000014</c:v>
                </c:pt>
                <c:pt idx="36">
                  <c:v>0.35000000000000014</c:v>
                </c:pt>
                <c:pt idx="37">
                  <c:v>0.36000000000000015</c:v>
                </c:pt>
                <c:pt idx="38">
                  <c:v>0.37000000000000016</c:v>
                </c:pt>
                <c:pt idx="39">
                  <c:v>0.38000000000000017</c:v>
                </c:pt>
                <c:pt idx="40">
                  <c:v>0.3900000000000002</c:v>
                </c:pt>
                <c:pt idx="41">
                  <c:v>0.4000000000000002</c:v>
                </c:pt>
                <c:pt idx="42">
                  <c:v>0.4100000000000002</c:v>
                </c:pt>
                <c:pt idx="43">
                  <c:v>0.4200000000000002</c:v>
                </c:pt>
                <c:pt idx="44">
                  <c:v>0.4300000000000002</c:v>
                </c:pt>
                <c:pt idx="45">
                  <c:v>0.4400000000000002</c:v>
                </c:pt>
                <c:pt idx="46">
                  <c:v>0.45000000000000023</c:v>
                </c:pt>
                <c:pt idx="47">
                  <c:v>0.46000000000000024</c:v>
                </c:pt>
                <c:pt idx="48">
                  <c:v>0.47000000000000025</c:v>
                </c:pt>
                <c:pt idx="49">
                  <c:v>0.48000000000000026</c:v>
                </c:pt>
                <c:pt idx="50">
                  <c:v>0.49000000000000027</c:v>
                </c:pt>
                <c:pt idx="51">
                  <c:v>0.5000000000000002</c:v>
                </c:pt>
                <c:pt idx="52">
                  <c:v>0.5100000000000002</c:v>
                </c:pt>
                <c:pt idx="53">
                  <c:v>0.5200000000000002</c:v>
                </c:pt>
                <c:pt idx="54">
                  <c:v>0.5300000000000002</c:v>
                </c:pt>
                <c:pt idx="55">
                  <c:v>0.5400000000000003</c:v>
                </c:pt>
                <c:pt idx="56">
                  <c:v>0.5500000000000003</c:v>
                </c:pt>
                <c:pt idx="57">
                  <c:v>0.5600000000000003</c:v>
                </c:pt>
                <c:pt idx="58">
                  <c:v>0.5700000000000003</c:v>
                </c:pt>
                <c:pt idx="59">
                  <c:v>0.5800000000000003</c:v>
                </c:pt>
                <c:pt idx="60">
                  <c:v>0.5900000000000003</c:v>
                </c:pt>
                <c:pt idx="61">
                  <c:v>0.6000000000000003</c:v>
                </c:pt>
                <c:pt idx="62">
                  <c:v>0.6100000000000003</c:v>
                </c:pt>
                <c:pt idx="63">
                  <c:v>0.6200000000000003</c:v>
                </c:pt>
                <c:pt idx="64">
                  <c:v>0.6300000000000003</c:v>
                </c:pt>
                <c:pt idx="65">
                  <c:v>0.6400000000000003</c:v>
                </c:pt>
                <c:pt idx="66">
                  <c:v>0.6500000000000004</c:v>
                </c:pt>
                <c:pt idx="67">
                  <c:v>0.6600000000000004</c:v>
                </c:pt>
                <c:pt idx="68">
                  <c:v>0.6700000000000004</c:v>
                </c:pt>
                <c:pt idx="69">
                  <c:v>0.6800000000000004</c:v>
                </c:pt>
                <c:pt idx="70">
                  <c:v>0.6900000000000004</c:v>
                </c:pt>
                <c:pt idx="71">
                  <c:v>0.7000000000000004</c:v>
                </c:pt>
                <c:pt idx="72">
                  <c:v>0.7100000000000004</c:v>
                </c:pt>
                <c:pt idx="73">
                  <c:v>0.7200000000000004</c:v>
                </c:pt>
                <c:pt idx="74">
                  <c:v>0.7300000000000004</c:v>
                </c:pt>
                <c:pt idx="75">
                  <c:v>0.7400000000000004</c:v>
                </c:pt>
                <c:pt idx="76">
                  <c:v>0.7500000000000004</c:v>
                </c:pt>
                <c:pt idx="77">
                  <c:v>0.7600000000000005</c:v>
                </c:pt>
                <c:pt idx="78">
                  <c:v>0.7700000000000005</c:v>
                </c:pt>
                <c:pt idx="79">
                  <c:v>0.7800000000000005</c:v>
                </c:pt>
                <c:pt idx="80">
                  <c:v>0.7900000000000005</c:v>
                </c:pt>
                <c:pt idx="81">
                  <c:v>0.8000000000000005</c:v>
                </c:pt>
                <c:pt idx="82">
                  <c:v>0.8100000000000005</c:v>
                </c:pt>
                <c:pt idx="83">
                  <c:v>0.8200000000000005</c:v>
                </c:pt>
                <c:pt idx="84">
                  <c:v>0.8300000000000005</c:v>
                </c:pt>
                <c:pt idx="85">
                  <c:v>0.8400000000000005</c:v>
                </c:pt>
                <c:pt idx="86">
                  <c:v>0.8500000000000005</c:v>
                </c:pt>
                <c:pt idx="87">
                  <c:v>0.8600000000000005</c:v>
                </c:pt>
                <c:pt idx="88">
                  <c:v>0.8700000000000006</c:v>
                </c:pt>
                <c:pt idx="89">
                  <c:v>0.8800000000000006</c:v>
                </c:pt>
                <c:pt idx="90">
                  <c:v>0.8900000000000006</c:v>
                </c:pt>
                <c:pt idx="91">
                  <c:v>0.9000000000000006</c:v>
                </c:pt>
                <c:pt idx="92">
                  <c:v>0.9100000000000006</c:v>
                </c:pt>
                <c:pt idx="93">
                  <c:v>0.9200000000000006</c:v>
                </c:pt>
                <c:pt idx="94">
                  <c:v>0.9300000000000006</c:v>
                </c:pt>
                <c:pt idx="95">
                  <c:v>0.9400000000000006</c:v>
                </c:pt>
                <c:pt idx="96">
                  <c:v>0.9500000000000006</c:v>
                </c:pt>
                <c:pt idx="97">
                  <c:v>0.9600000000000006</c:v>
                </c:pt>
                <c:pt idx="98">
                  <c:v>0.9700000000000006</c:v>
                </c:pt>
                <c:pt idx="99">
                  <c:v>0.9800000000000006</c:v>
                </c:pt>
                <c:pt idx="100">
                  <c:v>0.9900000000000007</c:v>
                </c:pt>
                <c:pt idx="101">
                  <c:v>0.999</c:v>
                </c:pt>
              </c:numCache>
            </c:numRef>
          </c:xVal>
          <c:yVal>
            <c:numRef>
              <c:f>'NO-FLEX'!$E$242:$E$343</c:f>
              <c:numCache>
                <c:ptCount val="102"/>
                <c:pt idx="1">
                  <c:v>0.9983333333333333</c:v>
                </c:pt>
                <c:pt idx="2">
                  <c:v>0.9833333333333333</c:v>
                </c:pt>
                <c:pt idx="3">
                  <c:v>0.9666666666666667</c:v>
                </c:pt>
                <c:pt idx="4">
                  <c:v>0.95</c:v>
                </c:pt>
                <c:pt idx="5">
                  <c:v>0.9333333333333333</c:v>
                </c:pt>
                <c:pt idx="6">
                  <c:v>0.9166666666666666</c:v>
                </c:pt>
                <c:pt idx="7">
                  <c:v>0.9</c:v>
                </c:pt>
                <c:pt idx="8">
                  <c:v>0.8833333333333333</c:v>
                </c:pt>
                <c:pt idx="9">
                  <c:v>0.8666666666666667</c:v>
                </c:pt>
                <c:pt idx="10">
                  <c:v>0.85</c:v>
                </c:pt>
                <c:pt idx="11">
                  <c:v>0.8333333333333334</c:v>
                </c:pt>
                <c:pt idx="12">
                  <c:v>0.8166666666666667</c:v>
                </c:pt>
                <c:pt idx="13">
                  <c:v>0.8</c:v>
                </c:pt>
                <c:pt idx="14">
                  <c:v>0.7833333333333333</c:v>
                </c:pt>
                <c:pt idx="15">
                  <c:v>0.7666666666666667</c:v>
                </c:pt>
                <c:pt idx="16">
                  <c:v>0.75</c:v>
                </c:pt>
                <c:pt idx="17">
                  <c:v>0.7333333333333334</c:v>
                </c:pt>
                <c:pt idx="18">
                  <c:v>0.7166666666666666</c:v>
                </c:pt>
                <c:pt idx="19">
                  <c:v>0.7</c:v>
                </c:pt>
                <c:pt idx="20">
                  <c:v>0.6833333333333333</c:v>
                </c:pt>
                <c:pt idx="21">
                  <c:v>0.6666666666666665</c:v>
                </c:pt>
                <c:pt idx="22">
                  <c:v>0.6499999999999999</c:v>
                </c:pt>
                <c:pt idx="23">
                  <c:v>0.6333333333333333</c:v>
                </c:pt>
                <c:pt idx="24">
                  <c:v>0.6166666666666665</c:v>
                </c:pt>
                <c:pt idx="25">
                  <c:v>0.5999999999999999</c:v>
                </c:pt>
                <c:pt idx="26">
                  <c:v>0.5833333333333333</c:v>
                </c:pt>
                <c:pt idx="27">
                  <c:v>0.5666666666666665</c:v>
                </c:pt>
                <c:pt idx="28">
                  <c:v>0.5499999999999998</c:v>
                </c:pt>
                <c:pt idx="29">
                  <c:v>0.5333333333333332</c:v>
                </c:pt>
                <c:pt idx="30">
                  <c:v>0.5166666666666665</c:v>
                </c:pt>
                <c:pt idx="31">
                  <c:v>0.4999999999999998</c:v>
                </c:pt>
                <c:pt idx="32">
                  <c:v>0.48333333333333317</c:v>
                </c:pt>
                <c:pt idx="33">
                  <c:v>0.46666666666666645</c:v>
                </c:pt>
                <c:pt idx="34">
                  <c:v>0.44999999999999973</c:v>
                </c:pt>
                <c:pt idx="35">
                  <c:v>0.4333333333333331</c:v>
                </c:pt>
                <c:pt idx="36">
                  <c:v>0.4166666666666664</c:v>
                </c:pt>
                <c:pt idx="37">
                  <c:v>0.3999999999999997</c:v>
                </c:pt>
                <c:pt idx="38">
                  <c:v>0.3833333333333331</c:v>
                </c:pt>
                <c:pt idx="39">
                  <c:v>0.36666666666666636</c:v>
                </c:pt>
                <c:pt idx="40">
                  <c:v>0.34999999999999964</c:v>
                </c:pt>
                <c:pt idx="41">
                  <c:v>0.33333333333333304</c:v>
                </c:pt>
                <c:pt idx="42">
                  <c:v>0.3166666666666663</c:v>
                </c:pt>
                <c:pt idx="43">
                  <c:v>0.2999999999999996</c:v>
                </c:pt>
                <c:pt idx="44">
                  <c:v>0.283333333333333</c:v>
                </c:pt>
                <c:pt idx="45">
                  <c:v>0.2666666666666663</c:v>
                </c:pt>
                <c:pt idx="46">
                  <c:v>0.24999999999999956</c:v>
                </c:pt>
                <c:pt idx="47">
                  <c:v>0.23333333333333295</c:v>
                </c:pt>
                <c:pt idx="48">
                  <c:v>0.21666666666666623</c:v>
                </c:pt>
                <c:pt idx="49">
                  <c:v>0.1999999999999995</c:v>
                </c:pt>
                <c:pt idx="50">
                  <c:v>0.1833333333333329</c:v>
                </c:pt>
                <c:pt idx="51">
                  <c:v>0.1666666666666663</c:v>
                </c:pt>
                <c:pt idx="52">
                  <c:v>0.14999999999999958</c:v>
                </c:pt>
                <c:pt idx="53">
                  <c:v>0.13333333333333286</c:v>
                </c:pt>
                <c:pt idx="54">
                  <c:v>0.11666666666666625</c:v>
                </c:pt>
                <c:pt idx="55">
                  <c:v>0.09999999999999953</c:v>
                </c:pt>
                <c:pt idx="56">
                  <c:v>0.08333333333333282</c:v>
                </c:pt>
                <c:pt idx="57">
                  <c:v>0.06666666666666621</c:v>
                </c:pt>
                <c:pt idx="58">
                  <c:v>0.04999999999999949</c:v>
                </c:pt>
                <c:pt idx="59">
                  <c:v>0.03333333333333277</c:v>
                </c:pt>
                <c:pt idx="60">
                  <c:v>0.016666666666666163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myS</c:v>
          </c:tx>
          <c:spPr>
            <a:ln w="381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'NO-FLEX'!$A$242:$A$343</c:f>
              <c:numCache>
                <c:ptCount val="102"/>
                <c:pt idx="1">
                  <c:v>0.001</c:v>
                </c:pt>
                <c:pt idx="2">
                  <c:v>0.01</c:v>
                </c:pt>
                <c:pt idx="3">
                  <c:v>0.02</c:v>
                </c:pt>
                <c:pt idx="4">
                  <c:v>0.03</c:v>
                </c:pt>
                <c:pt idx="5">
                  <c:v>0.04</c:v>
                </c:pt>
                <c:pt idx="6">
                  <c:v>0.05</c:v>
                </c:pt>
                <c:pt idx="7">
                  <c:v>0.060000000000000005</c:v>
                </c:pt>
                <c:pt idx="8">
                  <c:v>0.07</c:v>
                </c:pt>
                <c:pt idx="9">
                  <c:v>0.08</c:v>
                </c:pt>
                <c:pt idx="10">
                  <c:v>0.09</c:v>
                </c:pt>
                <c:pt idx="11">
                  <c:v>0.09999999999999999</c:v>
                </c:pt>
                <c:pt idx="12">
                  <c:v>0.10999999999999999</c:v>
                </c:pt>
                <c:pt idx="13">
                  <c:v>0.11999999999999998</c:v>
                </c:pt>
                <c:pt idx="14">
                  <c:v>0.12999999999999998</c:v>
                </c:pt>
                <c:pt idx="15">
                  <c:v>0.13999999999999999</c:v>
                </c:pt>
                <c:pt idx="16">
                  <c:v>0.15</c:v>
                </c:pt>
                <c:pt idx="17">
                  <c:v>0.16</c:v>
                </c:pt>
                <c:pt idx="18">
                  <c:v>0.17</c:v>
                </c:pt>
                <c:pt idx="19">
                  <c:v>0.18000000000000002</c:v>
                </c:pt>
                <c:pt idx="20">
                  <c:v>0.19000000000000003</c:v>
                </c:pt>
                <c:pt idx="21">
                  <c:v>0.20000000000000004</c:v>
                </c:pt>
                <c:pt idx="22">
                  <c:v>0.21000000000000005</c:v>
                </c:pt>
                <c:pt idx="23">
                  <c:v>0.22000000000000006</c:v>
                </c:pt>
                <c:pt idx="24">
                  <c:v>0.23000000000000007</c:v>
                </c:pt>
                <c:pt idx="25">
                  <c:v>0.24000000000000007</c:v>
                </c:pt>
                <c:pt idx="26">
                  <c:v>0.25000000000000006</c:v>
                </c:pt>
                <c:pt idx="27">
                  <c:v>0.26000000000000006</c:v>
                </c:pt>
                <c:pt idx="28">
                  <c:v>0.2700000000000001</c:v>
                </c:pt>
                <c:pt idx="29">
                  <c:v>0.2800000000000001</c:v>
                </c:pt>
                <c:pt idx="30">
                  <c:v>0.2900000000000001</c:v>
                </c:pt>
                <c:pt idx="31">
                  <c:v>0.3000000000000001</c:v>
                </c:pt>
                <c:pt idx="32">
                  <c:v>0.3100000000000001</c:v>
                </c:pt>
                <c:pt idx="33">
                  <c:v>0.3200000000000001</c:v>
                </c:pt>
                <c:pt idx="34">
                  <c:v>0.3300000000000001</c:v>
                </c:pt>
                <c:pt idx="35">
                  <c:v>0.34000000000000014</c:v>
                </c:pt>
                <c:pt idx="36">
                  <c:v>0.35000000000000014</c:v>
                </c:pt>
                <c:pt idx="37">
                  <c:v>0.36000000000000015</c:v>
                </c:pt>
                <c:pt idx="38">
                  <c:v>0.37000000000000016</c:v>
                </c:pt>
                <c:pt idx="39">
                  <c:v>0.38000000000000017</c:v>
                </c:pt>
                <c:pt idx="40">
                  <c:v>0.3900000000000002</c:v>
                </c:pt>
                <c:pt idx="41">
                  <c:v>0.4000000000000002</c:v>
                </c:pt>
                <c:pt idx="42">
                  <c:v>0.4100000000000002</c:v>
                </c:pt>
                <c:pt idx="43">
                  <c:v>0.4200000000000002</c:v>
                </c:pt>
                <c:pt idx="44">
                  <c:v>0.4300000000000002</c:v>
                </c:pt>
                <c:pt idx="45">
                  <c:v>0.4400000000000002</c:v>
                </c:pt>
                <c:pt idx="46">
                  <c:v>0.45000000000000023</c:v>
                </c:pt>
                <c:pt idx="47">
                  <c:v>0.46000000000000024</c:v>
                </c:pt>
                <c:pt idx="48">
                  <c:v>0.47000000000000025</c:v>
                </c:pt>
                <c:pt idx="49">
                  <c:v>0.48000000000000026</c:v>
                </c:pt>
                <c:pt idx="50">
                  <c:v>0.49000000000000027</c:v>
                </c:pt>
                <c:pt idx="51">
                  <c:v>0.5000000000000002</c:v>
                </c:pt>
                <c:pt idx="52">
                  <c:v>0.5100000000000002</c:v>
                </c:pt>
                <c:pt idx="53">
                  <c:v>0.5200000000000002</c:v>
                </c:pt>
                <c:pt idx="54">
                  <c:v>0.5300000000000002</c:v>
                </c:pt>
                <c:pt idx="55">
                  <c:v>0.5400000000000003</c:v>
                </c:pt>
                <c:pt idx="56">
                  <c:v>0.5500000000000003</c:v>
                </c:pt>
                <c:pt idx="57">
                  <c:v>0.5600000000000003</c:v>
                </c:pt>
                <c:pt idx="58">
                  <c:v>0.5700000000000003</c:v>
                </c:pt>
                <c:pt idx="59">
                  <c:v>0.5800000000000003</c:v>
                </c:pt>
                <c:pt idx="60">
                  <c:v>0.5900000000000003</c:v>
                </c:pt>
                <c:pt idx="61">
                  <c:v>0.6000000000000003</c:v>
                </c:pt>
                <c:pt idx="62">
                  <c:v>0.6100000000000003</c:v>
                </c:pt>
                <c:pt idx="63">
                  <c:v>0.6200000000000003</c:v>
                </c:pt>
                <c:pt idx="64">
                  <c:v>0.6300000000000003</c:v>
                </c:pt>
                <c:pt idx="65">
                  <c:v>0.6400000000000003</c:v>
                </c:pt>
                <c:pt idx="66">
                  <c:v>0.6500000000000004</c:v>
                </c:pt>
                <c:pt idx="67">
                  <c:v>0.6600000000000004</c:v>
                </c:pt>
                <c:pt idx="68">
                  <c:v>0.6700000000000004</c:v>
                </c:pt>
                <c:pt idx="69">
                  <c:v>0.6800000000000004</c:v>
                </c:pt>
                <c:pt idx="70">
                  <c:v>0.6900000000000004</c:v>
                </c:pt>
                <c:pt idx="71">
                  <c:v>0.7000000000000004</c:v>
                </c:pt>
                <c:pt idx="72">
                  <c:v>0.7100000000000004</c:v>
                </c:pt>
                <c:pt idx="73">
                  <c:v>0.7200000000000004</c:v>
                </c:pt>
                <c:pt idx="74">
                  <c:v>0.7300000000000004</c:v>
                </c:pt>
                <c:pt idx="75">
                  <c:v>0.7400000000000004</c:v>
                </c:pt>
                <c:pt idx="76">
                  <c:v>0.7500000000000004</c:v>
                </c:pt>
                <c:pt idx="77">
                  <c:v>0.7600000000000005</c:v>
                </c:pt>
                <c:pt idx="78">
                  <c:v>0.7700000000000005</c:v>
                </c:pt>
                <c:pt idx="79">
                  <c:v>0.7800000000000005</c:v>
                </c:pt>
                <c:pt idx="80">
                  <c:v>0.7900000000000005</c:v>
                </c:pt>
                <c:pt idx="81">
                  <c:v>0.8000000000000005</c:v>
                </c:pt>
                <c:pt idx="82">
                  <c:v>0.8100000000000005</c:v>
                </c:pt>
                <c:pt idx="83">
                  <c:v>0.8200000000000005</c:v>
                </c:pt>
                <c:pt idx="84">
                  <c:v>0.8300000000000005</c:v>
                </c:pt>
                <c:pt idx="85">
                  <c:v>0.8400000000000005</c:v>
                </c:pt>
                <c:pt idx="86">
                  <c:v>0.8500000000000005</c:v>
                </c:pt>
                <c:pt idx="87">
                  <c:v>0.8600000000000005</c:v>
                </c:pt>
                <c:pt idx="88">
                  <c:v>0.8700000000000006</c:v>
                </c:pt>
                <c:pt idx="89">
                  <c:v>0.8800000000000006</c:v>
                </c:pt>
                <c:pt idx="90">
                  <c:v>0.8900000000000006</c:v>
                </c:pt>
                <c:pt idx="91">
                  <c:v>0.9000000000000006</c:v>
                </c:pt>
                <c:pt idx="92">
                  <c:v>0.9100000000000006</c:v>
                </c:pt>
                <c:pt idx="93">
                  <c:v>0.9200000000000006</c:v>
                </c:pt>
                <c:pt idx="94">
                  <c:v>0.9300000000000006</c:v>
                </c:pt>
                <c:pt idx="95">
                  <c:v>0.9400000000000006</c:v>
                </c:pt>
                <c:pt idx="96">
                  <c:v>0.9500000000000006</c:v>
                </c:pt>
                <c:pt idx="97">
                  <c:v>0.9600000000000006</c:v>
                </c:pt>
                <c:pt idx="98">
                  <c:v>0.9700000000000006</c:v>
                </c:pt>
                <c:pt idx="99">
                  <c:v>0.9800000000000006</c:v>
                </c:pt>
                <c:pt idx="100">
                  <c:v>0.9900000000000007</c:v>
                </c:pt>
                <c:pt idx="101">
                  <c:v>0.999</c:v>
                </c:pt>
              </c:numCache>
            </c:numRef>
          </c:xVal>
          <c:yVal>
            <c:numRef>
              <c:f>'NO-FLEX'!$F$242:$F$343</c:f>
              <c:numCache>
                <c:ptCount val="102"/>
                <c:pt idx="1">
                  <c:v>-0.9983333333333333</c:v>
                </c:pt>
                <c:pt idx="2">
                  <c:v>-0.9833333333333333</c:v>
                </c:pt>
                <c:pt idx="3">
                  <c:v>-0.9666666666666667</c:v>
                </c:pt>
                <c:pt idx="4">
                  <c:v>-0.95</c:v>
                </c:pt>
                <c:pt idx="5">
                  <c:v>-0.9333333333333333</c:v>
                </c:pt>
                <c:pt idx="6">
                  <c:v>-0.9166666666666666</c:v>
                </c:pt>
                <c:pt idx="7">
                  <c:v>-0.9</c:v>
                </c:pt>
                <c:pt idx="8">
                  <c:v>-0.8833333333333333</c:v>
                </c:pt>
                <c:pt idx="9">
                  <c:v>-0.8666666666666667</c:v>
                </c:pt>
                <c:pt idx="10">
                  <c:v>-0.85</c:v>
                </c:pt>
                <c:pt idx="11">
                  <c:v>-0.8333333333333334</c:v>
                </c:pt>
                <c:pt idx="12">
                  <c:v>-0.8166666666666667</c:v>
                </c:pt>
                <c:pt idx="13">
                  <c:v>-0.8</c:v>
                </c:pt>
                <c:pt idx="14">
                  <c:v>-0.7833333333333333</c:v>
                </c:pt>
                <c:pt idx="15">
                  <c:v>-0.7666666666666667</c:v>
                </c:pt>
                <c:pt idx="16">
                  <c:v>-0.75</c:v>
                </c:pt>
                <c:pt idx="17">
                  <c:v>-0.7333333333333334</c:v>
                </c:pt>
                <c:pt idx="18">
                  <c:v>-0.7166666666666666</c:v>
                </c:pt>
                <c:pt idx="19">
                  <c:v>-0.7</c:v>
                </c:pt>
                <c:pt idx="20">
                  <c:v>-0.6833333333333333</c:v>
                </c:pt>
                <c:pt idx="21">
                  <c:v>-0.6666666666666665</c:v>
                </c:pt>
                <c:pt idx="22">
                  <c:v>-0.6499999999999999</c:v>
                </c:pt>
                <c:pt idx="23">
                  <c:v>-0.6333333333333333</c:v>
                </c:pt>
                <c:pt idx="24">
                  <c:v>-0.6166666666666665</c:v>
                </c:pt>
                <c:pt idx="25">
                  <c:v>-0.5999999999999999</c:v>
                </c:pt>
                <c:pt idx="26">
                  <c:v>-0.5833333333333333</c:v>
                </c:pt>
                <c:pt idx="27">
                  <c:v>-0.5666666666666665</c:v>
                </c:pt>
                <c:pt idx="28">
                  <c:v>-0.5499999999999998</c:v>
                </c:pt>
                <c:pt idx="29">
                  <c:v>-0.5333333333333332</c:v>
                </c:pt>
                <c:pt idx="30">
                  <c:v>-0.5166666666666665</c:v>
                </c:pt>
                <c:pt idx="31">
                  <c:v>-0.4999999999999998</c:v>
                </c:pt>
                <c:pt idx="32">
                  <c:v>-0.48333333333333317</c:v>
                </c:pt>
                <c:pt idx="33">
                  <c:v>-0.46666666666666645</c:v>
                </c:pt>
                <c:pt idx="34">
                  <c:v>-0.44999999999999973</c:v>
                </c:pt>
                <c:pt idx="35">
                  <c:v>-0.4333333333333331</c:v>
                </c:pt>
                <c:pt idx="36">
                  <c:v>-0.4166666666666664</c:v>
                </c:pt>
                <c:pt idx="37">
                  <c:v>-0.3999999999999997</c:v>
                </c:pt>
                <c:pt idx="38">
                  <c:v>-0.3833333333333331</c:v>
                </c:pt>
                <c:pt idx="39">
                  <c:v>-0.36666666666666636</c:v>
                </c:pt>
                <c:pt idx="40">
                  <c:v>-0.34999999999999964</c:v>
                </c:pt>
                <c:pt idx="41">
                  <c:v>-0.33333333333333304</c:v>
                </c:pt>
                <c:pt idx="42">
                  <c:v>-0.3166666666666663</c:v>
                </c:pt>
                <c:pt idx="43">
                  <c:v>-0.2999999999999996</c:v>
                </c:pt>
                <c:pt idx="44">
                  <c:v>-0.283333333333333</c:v>
                </c:pt>
                <c:pt idx="45">
                  <c:v>-0.2666666666666663</c:v>
                </c:pt>
                <c:pt idx="46">
                  <c:v>-0.24999999999999956</c:v>
                </c:pt>
                <c:pt idx="47">
                  <c:v>-0.23333333333333295</c:v>
                </c:pt>
                <c:pt idx="48">
                  <c:v>-0.21666666666666623</c:v>
                </c:pt>
                <c:pt idx="49">
                  <c:v>-0.1999999999999995</c:v>
                </c:pt>
                <c:pt idx="50">
                  <c:v>-0.1833333333333329</c:v>
                </c:pt>
                <c:pt idx="51">
                  <c:v>-0.1666666666666663</c:v>
                </c:pt>
                <c:pt idx="52">
                  <c:v>-0.14999999999999958</c:v>
                </c:pt>
                <c:pt idx="53">
                  <c:v>-0.13333333333333286</c:v>
                </c:pt>
                <c:pt idx="54">
                  <c:v>-0.11666666666666625</c:v>
                </c:pt>
                <c:pt idx="55">
                  <c:v>-0.09999999999999953</c:v>
                </c:pt>
                <c:pt idx="56">
                  <c:v>-0.08333333333333282</c:v>
                </c:pt>
                <c:pt idx="57">
                  <c:v>-0.06666666666666621</c:v>
                </c:pt>
                <c:pt idx="58">
                  <c:v>-0.04999999999999949</c:v>
                </c:pt>
                <c:pt idx="59">
                  <c:v>-0.03333333333333277</c:v>
                </c:pt>
                <c:pt idx="60">
                  <c:v>-0.016666666666666163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yVal>
          <c:smooth val="1"/>
        </c:ser>
        <c:axId val="54097512"/>
        <c:axId val="17115561"/>
      </c:scatterChart>
      <c:valAx>
        <c:axId val="54097512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P-CONCENTRATION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1200" b="0" i="0" u="none" baseline="0"/>
            </a:pPr>
          </a:p>
        </c:txPr>
        <c:crossAx val="17115561"/>
        <c:crosses val="autoZero"/>
        <c:crossBetween val="midCat"/>
        <c:dispUnits/>
        <c:majorUnit val="0.2"/>
        <c:minorUnit val="0.2"/>
      </c:valAx>
      <c:valAx>
        <c:axId val="17115561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SHAPE FUNCTIONS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4097512"/>
        <c:crosses val="autoZero"/>
        <c:crossBetween val="midCat"/>
        <c:dispUnits/>
        <c:majorUnit val="0.5"/>
        <c:minorUnit val="0.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0125"/>
          <c:y val="0.54575"/>
          <c:w val="0.24125"/>
          <c:h val="0.17925"/>
        </c:manualLayout>
      </c:layout>
      <c:overlay val="0"/>
      <c:txPr>
        <a:bodyPr vert="horz" rot="0"/>
        <a:lstStyle/>
        <a:p>
          <a:pPr>
            <a:defRPr lang="en-US" cap="none" sz="14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LINEAR EIGENSTRAIN</a:t>
            </a:r>
          </a:p>
        </c:rich>
      </c:tx>
      <c:layout>
        <c:manualLayout>
          <c:xMode val="factor"/>
          <c:yMode val="factor"/>
          <c:x val="0.004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087"/>
          <c:w val="0.75725"/>
          <c:h val="0.874"/>
        </c:manualLayout>
      </c:layout>
      <c:scatterChart>
        <c:scatterStyle val="smooth"/>
        <c:varyColors val="0"/>
        <c:ser>
          <c:idx val="8"/>
          <c:order val="0"/>
          <c:tx>
            <c:strRef>
              <c:f>'NO-FLEX'!$M$241</c:f>
              <c:strCache>
                <c:ptCount val="1"/>
                <c:pt idx="0">
                  <c:v>LAM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'NO-FLEX'!$A$242:$A$343</c:f>
              <c:numCache>
                <c:ptCount val="102"/>
                <c:pt idx="1">
                  <c:v>0.001</c:v>
                </c:pt>
                <c:pt idx="2">
                  <c:v>0.01</c:v>
                </c:pt>
                <c:pt idx="3">
                  <c:v>0.02</c:v>
                </c:pt>
                <c:pt idx="4">
                  <c:v>0.03</c:v>
                </c:pt>
                <c:pt idx="5">
                  <c:v>0.04</c:v>
                </c:pt>
                <c:pt idx="6">
                  <c:v>0.05</c:v>
                </c:pt>
                <c:pt idx="7">
                  <c:v>0.060000000000000005</c:v>
                </c:pt>
                <c:pt idx="8">
                  <c:v>0.07</c:v>
                </c:pt>
                <c:pt idx="9">
                  <c:v>0.08</c:v>
                </c:pt>
                <c:pt idx="10">
                  <c:v>0.09</c:v>
                </c:pt>
                <c:pt idx="11">
                  <c:v>0.09999999999999999</c:v>
                </c:pt>
                <c:pt idx="12">
                  <c:v>0.10999999999999999</c:v>
                </c:pt>
                <c:pt idx="13">
                  <c:v>0.11999999999999998</c:v>
                </c:pt>
                <c:pt idx="14">
                  <c:v>0.12999999999999998</c:v>
                </c:pt>
                <c:pt idx="15">
                  <c:v>0.13999999999999999</c:v>
                </c:pt>
                <c:pt idx="16">
                  <c:v>0.15</c:v>
                </c:pt>
                <c:pt idx="17">
                  <c:v>0.16</c:v>
                </c:pt>
                <c:pt idx="18">
                  <c:v>0.17</c:v>
                </c:pt>
                <c:pt idx="19">
                  <c:v>0.18000000000000002</c:v>
                </c:pt>
                <c:pt idx="20">
                  <c:v>0.19000000000000003</c:v>
                </c:pt>
                <c:pt idx="21">
                  <c:v>0.20000000000000004</c:v>
                </c:pt>
                <c:pt idx="22">
                  <c:v>0.21000000000000005</c:v>
                </c:pt>
                <c:pt idx="23">
                  <c:v>0.22000000000000006</c:v>
                </c:pt>
                <c:pt idx="24">
                  <c:v>0.23000000000000007</c:v>
                </c:pt>
                <c:pt idx="25">
                  <c:v>0.24000000000000007</c:v>
                </c:pt>
                <c:pt idx="26">
                  <c:v>0.25000000000000006</c:v>
                </c:pt>
                <c:pt idx="27">
                  <c:v>0.26000000000000006</c:v>
                </c:pt>
                <c:pt idx="28">
                  <c:v>0.2700000000000001</c:v>
                </c:pt>
                <c:pt idx="29">
                  <c:v>0.2800000000000001</c:v>
                </c:pt>
                <c:pt idx="30">
                  <c:v>0.2900000000000001</c:v>
                </c:pt>
                <c:pt idx="31">
                  <c:v>0.3000000000000001</c:v>
                </c:pt>
                <c:pt idx="32">
                  <c:v>0.3100000000000001</c:v>
                </c:pt>
                <c:pt idx="33">
                  <c:v>0.3200000000000001</c:v>
                </c:pt>
                <c:pt idx="34">
                  <c:v>0.3300000000000001</c:v>
                </c:pt>
                <c:pt idx="35">
                  <c:v>0.34000000000000014</c:v>
                </c:pt>
                <c:pt idx="36">
                  <c:v>0.35000000000000014</c:v>
                </c:pt>
                <c:pt idx="37">
                  <c:v>0.36000000000000015</c:v>
                </c:pt>
                <c:pt idx="38">
                  <c:v>0.37000000000000016</c:v>
                </c:pt>
                <c:pt idx="39">
                  <c:v>0.38000000000000017</c:v>
                </c:pt>
                <c:pt idx="40">
                  <c:v>0.3900000000000002</c:v>
                </c:pt>
                <c:pt idx="41">
                  <c:v>0.4000000000000002</c:v>
                </c:pt>
                <c:pt idx="42">
                  <c:v>0.4100000000000002</c:v>
                </c:pt>
                <c:pt idx="43">
                  <c:v>0.4200000000000002</c:v>
                </c:pt>
                <c:pt idx="44">
                  <c:v>0.4300000000000002</c:v>
                </c:pt>
                <c:pt idx="45">
                  <c:v>0.4400000000000002</c:v>
                </c:pt>
                <c:pt idx="46">
                  <c:v>0.45000000000000023</c:v>
                </c:pt>
                <c:pt idx="47">
                  <c:v>0.46000000000000024</c:v>
                </c:pt>
                <c:pt idx="48">
                  <c:v>0.47000000000000025</c:v>
                </c:pt>
                <c:pt idx="49">
                  <c:v>0.48000000000000026</c:v>
                </c:pt>
                <c:pt idx="50">
                  <c:v>0.49000000000000027</c:v>
                </c:pt>
                <c:pt idx="51">
                  <c:v>0.5000000000000002</c:v>
                </c:pt>
                <c:pt idx="52">
                  <c:v>0.5100000000000002</c:v>
                </c:pt>
                <c:pt idx="53">
                  <c:v>0.5200000000000002</c:v>
                </c:pt>
                <c:pt idx="54">
                  <c:v>0.5300000000000002</c:v>
                </c:pt>
                <c:pt idx="55">
                  <c:v>0.5400000000000003</c:v>
                </c:pt>
                <c:pt idx="56">
                  <c:v>0.5500000000000003</c:v>
                </c:pt>
                <c:pt idx="57">
                  <c:v>0.5600000000000003</c:v>
                </c:pt>
                <c:pt idx="58">
                  <c:v>0.5700000000000003</c:v>
                </c:pt>
                <c:pt idx="59">
                  <c:v>0.5800000000000003</c:v>
                </c:pt>
                <c:pt idx="60">
                  <c:v>0.5900000000000003</c:v>
                </c:pt>
                <c:pt idx="61">
                  <c:v>0.6000000000000003</c:v>
                </c:pt>
                <c:pt idx="62">
                  <c:v>0.6100000000000003</c:v>
                </c:pt>
                <c:pt idx="63">
                  <c:v>0.6200000000000003</c:v>
                </c:pt>
                <c:pt idx="64">
                  <c:v>0.6300000000000003</c:v>
                </c:pt>
                <c:pt idx="65">
                  <c:v>0.6400000000000003</c:v>
                </c:pt>
                <c:pt idx="66">
                  <c:v>0.6500000000000004</c:v>
                </c:pt>
                <c:pt idx="67">
                  <c:v>0.6600000000000004</c:v>
                </c:pt>
                <c:pt idx="68">
                  <c:v>0.6700000000000004</c:v>
                </c:pt>
                <c:pt idx="69">
                  <c:v>0.6800000000000004</c:v>
                </c:pt>
                <c:pt idx="70">
                  <c:v>0.6900000000000004</c:v>
                </c:pt>
                <c:pt idx="71">
                  <c:v>0.7000000000000004</c:v>
                </c:pt>
                <c:pt idx="72">
                  <c:v>0.7100000000000004</c:v>
                </c:pt>
                <c:pt idx="73">
                  <c:v>0.7200000000000004</c:v>
                </c:pt>
                <c:pt idx="74">
                  <c:v>0.7300000000000004</c:v>
                </c:pt>
                <c:pt idx="75">
                  <c:v>0.7400000000000004</c:v>
                </c:pt>
                <c:pt idx="76">
                  <c:v>0.7500000000000004</c:v>
                </c:pt>
                <c:pt idx="77">
                  <c:v>0.7600000000000005</c:v>
                </c:pt>
                <c:pt idx="78">
                  <c:v>0.7700000000000005</c:v>
                </c:pt>
                <c:pt idx="79">
                  <c:v>0.7800000000000005</c:v>
                </c:pt>
                <c:pt idx="80">
                  <c:v>0.7900000000000005</c:v>
                </c:pt>
                <c:pt idx="81">
                  <c:v>0.8000000000000005</c:v>
                </c:pt>
                <c:pt idx="82">
                  <c:v>0.8100000000000005</c:v>
                </c:pt>
                <c:pt idx="83">
                  <c:v>0.8200000000000005</c:v>
                </c:pt>
                <c:pt idx="84">
                  <c:v>0.8300000000000005</c:v>
                </c:pt>
                <c:pt idx="85">
                  <c:v>0.8400000000000005</c:v>
                </c:pt>
                <c:pt idx="86">
                  <c:v>0.8500000000000005</c:v>
                </c:pt>
                <c:pt idx="87">
                  <c:v>0.8600000000000005</c:v>
                </c:pt>
                <c:pt idx="88">
                  <c:v>0.8700000000000006</c:v>
                </c:pt>
                <c:pt idx="89">
                  <c:v>0.8800000000000006</c:v>
                </c:pt>
                <c:pt idx="90">
                  <c:v>0.8900000000000006</c:v>
                </c:pt>
                <c:pt idx="91">
                  <c:v>0.9000000000000006</c:v>
                </c:pt>
                <c:pt idx="92">
                  <c:v>0.9100000000000006</c:v>
                </c:pt>
                <c:pt idx="93">
                  <c:v>0.9200000000000006</c:v>
                </c:pt>
                <c:pt idx="94">
                  <c:v>0.9300000000000006</c:v>
                </c:pt>
                <c:pt idx="95">
                  <c:v>0.9400000000000006</c:v>
                </c:pt>
                <c:pt idx="96">
                  <c:v>0.9500000000000006</c:v>
                </c:pt>
                <c:pt idx="97">
                  <c:v>0.9600000000000006</c:v>
                </c:pt>
                <c:pt idx="98">
                  <c:v>0.9700000000000006</c:v>
                </c:pt>
                <c:pt idx="99">
                  <c:v>0.9800000000000006</c:v>
                </c:pt>
                <c:pt idx="100">
                  <c:v>0.9900000000000007</c:v>
                </c:pt>
                <c:pt idx="101">
                  <c:v>0.999</c:v>
                </c:pt>
              </c:numCache>
            </c:numRef>
          </c:xVal>
          <c:yVal>
            <c:numRef>
              <c:f>'NO-FLEX'!$M$242:$M$343</c:f>
              <c:numCache>
                <c:ptCount val="102"/>
                <c:pt idx="1">
                  <c:v>-0.0009995147943406577</c:v>
                </c:pt>
                <c:pt idx="2">
                  <c:v>-0.0009951156359230761</c:v>
                </c:pt>
                <c:pt idx="3">
                  <c:v>-0.0009901587915878696</c:v>
                </c:pt>
                <c:pt idx="4">
                  <c:v>-0.0009851283778673022</c:v>
                </c:pt>
                <c:pt idx="5">
                  <c:v>-0.0009800232973886296</c:v>
                </c:pt>
                <c:pt idx="6">
                  <c:v>-0.0009748424449562717</c:v>
                </c:pt>
                <c:pt idx="7">
                  <c:v>-0.0009695847080010056</c:v>
                </c:pt>
                <c:pt idx="8">
                  <c:v>-0.0009642489670559749</c:v>
                </c:pt>
                <c:pt idx="9">
                  <c:v>-0.0009588340962599133</c:v>
                </c:pt>
                <c:pt idx="10">
                  <c:v>-0.0009533389638879336</c:v>
                </c:pt>
                <c:pt idx="11">
                  <c:v>-0.0009477624329101686</c:v>
                </c:pt>
                <c:pt idx="12">
                  <c:v>-0.0009421033615784934</c:v>
                </c:pt>
                <c:pt idx="13">
                  <c:v>-0.000936360604041489</c:v>
                </c:pt>
                <c:pt idx="14">
                  <c:v>-0.0009305330109877318</c:v>
                </c:pt>
                <c:pt idx="15">
                  <c:v>-0.0009246194303174194</c:v>
                </c:pt>
                <c:pt idx="16">
                  <c:v>-0.0009186187078422611</c:v>
                </c:pt>
                <c:pt idx="17">
                  <c:v>-0.0009125296880134687</c:v>
                </c:pt>
                <c:pt idx="18">
                  <c:v>-0.0009063512146775983</c:v>
                </c:pt>
                <c:pt idx="19">
                  <c:v>-0.0009000821318598937</c:v>
                </c:pt>
                <c:pt idx="20">
                  <c:v>-0.0008937212845746808</c:v>
                </c:pt>
                <c:pt idx="21">
                  <c:v>-0.0008872675196622601</c:v>
                </c:pt>
                <c:pt idx="22">
                  <c:v>-0.0008807196866516352</c:v>
                </c:pt>
                <c:pt idx="23">
                  <c:v>-0.0008740766386483015</c:v>
                </c:pt>
                <c:pt idx="24">
                  <c:v>-0.0008673372332462093</c:v>
                </c:pt>
                <c:pt idx="25">
                  <c:v>-0.0008605003334628963</c:v>
                </c:pt>
                <c:pt idx="26">
                  <c:v>-0.0008535648086966626</c:v>
                </c:pt>
                <c:pt idx="27">
                  <c:v>-0.0008465295357045462</c:v>
                </c:pt>
                <c:pt idx="28">
                  <c:v>-0.0008393933995997365</c:v>
                </c:pt>
                <c:pt idx="29">
                  <c:v>-0.000832155294866933</c:v>
                </c:pt>
                <c:pt idx="30">
                  <c:v>-0.0008248141263940521</c:v>
                </c:pt>
                <c:pt idx="31">
                  <c:v>-0.0008173688105185472</c:v>
                </c:pt>
                <c:pt idx="32">
                  <c:v>-0.0008098182760865069</c:v>
                </c:pt>
                <c:pt idx="33">
                  <c:v>-0.0008021614655225707</c:v>
                </c:pt>
                <c:pt idx="34">
                  <c:v>-0.0007943973359085953</c:v>
                </c:pt>
                <c:pt idx="35">
                  <c:v>-0.0007865248600689012</c:v>
                </c:pt>
                <c:pt idx="36">
                  <c:v>-0.0007785430276598248</c:v>
                </c:pt>
                <c:pt idx="37">
                  <c:v>-0.0007704508462612046</c:v>
                </c:pt>
                <c:pt idx="38">
                  <c:v>-0.0007622473424673537</c:v>
                </c:pt>
                <c:pt idx="39">
                  <c:v>-0.0007539315629749794</c:v>
                </c:pt>
                <c:pt idx="40">
                  <c:v>-0.0007455025756654455</c:v>
                </c:pt>
                <c:pt idx="41">
                  <c:v>-0.0007369594706787158</c:v>
                </c:pt>
                <c:pt idx="42">
                  <c:v>-0.0007283013614762577</c:v>
                </c:pt>
                <c:pt idx="43">
                  <c:v>-0.000719527385890154</c:v>
                </c:pt>
                <c:pt idx="44">
                  <c:v>-0.0007106367071556374</c:v>
                </c:pt>
                <c:pt idx="45">
                  <c:v>-0.0007016285149242498</c:v>
                </c:pt>
                <c:pt idx="46">
                  <c:v>-0.0006925020262548245</c:v>
                </c:pt>
                <c:pt idx="47">
                  <c:v>-0.000683256486579496</c:v>
                </c:pt>
                <c:pt idx="48">
                  <c:v>-0.0006738911706419769</c:v>
                </c:pt>
                <c:pt idx="49">
                  <c:v>-0.0006644053834053624</c:v>
                </c:pt>
                <c:pt idx="50">
                  <c:v>-0.0006547984609267911</c:v>
                </c:pt>
                <c:pt idx="51">
                  <c:v>-0.0006450697711963457</c:v>
                </c:pt>
                <c:pt idx="52">
                  <c:v>-0.0006352187149376579</c:v>
                </c:pt>
                <c:pt idx="53">
                  <c:v>-0.0006252447263677828</c:v>
                </c:pt>
                <c:pt idx="54">
                  <c:v>-0.0006151472739140006</c:v>
                </c:pt>
                <c:pt idx="55">
                  <c:v>-0.0006049258608853366</c:v>
                </c:pt>
                <c:pt idx="56">
                  <c:v>-0.0005945800260967148</c:v>
                </c:pt>
                <c:pt idx="57">
                  <c:v>-0.0005841093444438045</c:v>
                </c:pt>
                <c:pt idx="58">
                  <c:v>-0.0005735134274267779</c:v>
                </c:pt>
                <c:pt idx="59">
                  <c:v>-0.0005627919236213593</c:v>
                </c:pt>
                <c:pt idx="60">
                  <c:v>-0.0005519445190957158</c:v>
                </c:pt>
                <c:pt idx="61">
                  <c:v>-0.0005409709377719389</c:v>
                </c:pt>
                <c:pt idx="62">
                  <c:v>-0.0005307724229412273</c:v>
                </c:pt>
                <c:pt idx="63">
                  <c:v>-0.0005208457489203048</c:v>
                </c:pt>
                <c:pt idx="64">
                  <c:v>-0.0005111574447189378</c:v>
                </c:pt>
                <c:pt idx="65">
                  <c:v>-0.0005016778712433013</c:v>
                </c:pt>
                <c:pt idx="66">
                  <c:v>-0.0004923805024261047</c:v>
                </c:pt>
                <c:pt idx="67">
                  <c:v>-0.00048324134797202416</c:v>
                </c:pt>
                <c:pt idx="68">
                  <c:v>-0.00047423848235750624</c:v>
                </c:pt>
                <c:pt idx="69">
                  <c:v>-0.0004653516540862676</c:v>
                </c:pt>
                <c:pt idx="70">
                  <c:v>-0.00045656195570064305</c:v>
                </c:pt>
                <c:pt idx="71">
                  <c:v>-0.0004478515396034523</c:v>
                </c:pt>
                <c:pt idx="72">
                  <c:v>-0.00043920336794740084</c:v>
                </c:pt>
                <c:pt idx="73">
                  <c:v>-0.00043060098708490584</c:v>
                </c:pt>
                <c:pt idx="74">
                  <c:v>-0.0004220283185919397</c:v>
                </c:pt>
                <c:pt idx="75">
                  <c:v>-0.00041346945984596076</c:v>
                </c:pt>
                <c:pt idx="76">
                  <c:v>-0.00040490848764647154</c:v>
                </c:pt>
                <c:pt idx="77">
                  <c:v>-0.00039632925846422643</c:v>
                </c:pt>
                <c:pt idx="78">
                  <c:v>-0.00038771519859523407</c:v>
                </c:pt>
                <c:pt idx="79">
                  <c:v>-0.00037904907673960296</c:v>
                </c:pt>
                <c:pt idx="80">
                  <c:v>-0.00037031275023362645</c:v>
                </c:pt>
                <c:pt idx="81">
                  <c:v>-0.0003614868741818715</c:v>
                </c:pt>
                <c:pt idx="82">
                  <c:v>-0.0003525505598162569</c:v>
                </c:pt>
                <c:pt idx="83">
                  <c:v>-0.000343480964162384</c:v>
                </c:pt>
                <c:pt idx="84">
                  <c:v>-0.0003342527869094055</c:v>
                </c:pt>
                <c:pt idx="85">
                  <c:v>-0.0003248376412899551</c:v>
                </c:pt>
                <c:pt idx="86">
                  <c:v>-0.00031520325221506525</c:v>
                </c:pt>
                <c:pt idx="87">
                  <c:v>-0.00030531241428357106</c:v>
                </c:pt>
                <c:pt idx="88">
                  <c:v>-0.0002951216101871392</c:v>
                </c:pt>
                <c:pt idx="89">
                  <c:v>-0.000284579138720922</c:v>
                </c:pt>
                <c:pt idx="90">
                  <c:v>-0.0002736225170006448</c:v>
                </c:pt>
                <c:pt idx="91">
                  <c:v>-0.0002621747768633023</c:v>
                </c:pt>
                <c:pt idx="92">
                  <c:v>-0.00025013901762799783</c:v>
                </c:pt>
                <c:pt idx="93">
                  <c:v>-0.00023739009451092228</c:v>
                </c:pt>
                <c:pt idx="94">
                  <c:v>-0.00022376136216749895</c:v>
                </c:pt>
                <c:pt idx="95">
                  <c:v>-0.00020902234126763417</c:v>
                </c:pt>
                <c:pt idx="96">
                  <c:v>-0.0001928383721120614</c:v>
                </c:pt>
                <c:pt idx="97">
                  <c:v>-0.00017469065311477767</c:v>
                </c:pt>
                <c:pt idx="98">
                  <c:v>-0.00015369576941249782</c:v>
                </c:pt>
                <c:pt idx="99">
                  <c:v>-0.0001281085571683435</c:v>
                </c:pt>
                <c:pt idx="100">
                  <c:v>-9.335456958575782E-05</c:v>
                </c:pt>
                <c:pt idx="101">
                  <c:v>-3.129229935114038E-05</c:v>
                </c:pt>
              </c:numCache>
            </c:numRef>
          </c:yVal>
          <c:smooth val="1"/>
        </c:ser>
        <c:axId val="19822322"/>
        <c:axId val="44183171"/>
      </c:scatterChart>
      <c:valAx>
        <c:axId val="19822322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P-CONCENTRATION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44183171"/>
        <c:crosses val="autoZero"/>
        <c:crossBetween val="midCat"/>
        <c:dispUnits/>
        <c:majorUnit val="0.2"/>
      </c:valAx>
      <c:valAx>
        <c:axId val="4418317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9822322"/>
        <c:crosses val="autoZero"/>
        <c:crossBetween val="midCat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YOUNG's MODULUS [MPa]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07475"/>
          <c:w val="0.72475"/>
          <c:h val="0.836"/>
        </c:manualLayout>
      </c:layout>
      <c:scatterChart>
        <c:scatterStyle val="smooth"/>
        <c:varyColors val="0"/>
        <c:ser>
          <c:idx val="0"/>
          <c:order val="0"/>
          <c:tx>
            <c:strRef>
              <c:f>'NO-FLEX'!$R$241</c:f>
              <c:strCache>
                <c:ptCount val="1"/>
                <c:pt idx="0">
                  <c:v>YOUNG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'NO-FLEX'!$Q$242:$Q$343</c:f>
              <c:numCache>
                <c:ptCount val="102"/>
                <c:pt idx="1">
                  <c:v>1998.9</c:v>
                </c:pt>
                <c:pt idx="2">
                  <c:v>1989</c:v>
                </c:pt>
                <c:pt idx="3">
                  <c:v>1978</c:v>
                </c:pt>
                <c:pt idx="4">
                  <c:v>1967</c:v>
                </c:pt>
                <c:pt idx="5">
                  <c:v>1956</c:v>
                </c:pt>
                <c:pt idx="6">
                  <c:v>1945</c:v>
                </c:pt>
                <c:pt idx="7">
                  <c:v>1934</c:v>
                </c:pt>
                <c:pt idx="8">
                  <c:v>1922.9999999999998</c:v>
                </c:pt>
                <c:pt idx="9">
                  <c:v>1912</c:v>
                </c:pt>
                <c:pt idx="10">
                  <c:v>1901</c:v>
                </c:pt>
                <c:pt idx="11">
                  <c:v>1890</c:v>
                </c:pt>
                <c:pt idx="12">
                  <c:v>1879</c:v>
                </c:pt>
                <c:pt idx="13">
                  <c:v>1868</c:v>
                </c:pt>
                <c:pt idx="14">
                  <c:v>1857</c:v>
                </c:pt>
                <c:pt idx="15">
                  <c:v>1846</c:v>
                </c:pt>
                <c:pt idx="16">
                  <c:v>1835</c:v>
                </c:pt>
                <c:pt idx="17">
                  <c:v>1824</c:v>
                </c:pt>
                <c:pt idx="18">
                  <c:v>1813</c:v>
                </c:pt>
                <c:pt idx="19">
                  <c:v>1802</c:v>
                </c:pt>
                <c:pt idx="20">
                  <c:v>1790.9999999999998</c:v>
                </c:pt>
                <c:pt idx="21">
                  <c:v>1779.9999999999998</c:v>
                </c:pt>
                <c:pt idx="22">
                  <c:v>1768.9999999999998</c:v>
                </c:pt>
                <c:pt idx="23">
                  <c:v>1757.9999999999998</c:v>
                </c:pt>
                <c:pt idx="24">
                  <c:v>1746.9999999999998</c:v>
                </c:pt>
                <c:pt idx="25">
                  <c:v>1735.9999999999998</c:v>
                </c:pt>
                <c:pt idx="26">
                  <c:v>1725</c:v>
                </c:pt>
                <c:pt idx="27">
                  <c:v>1714</c:v>
                </c:pt>
                <c:pt idx="28">
                  <c:v>1703</c:v>
                </c:pt>
                <c:pt idx="29">
                  <c:v>1692</c:v>
                </c:pt>
                <c:pt idx="30">
                  <c:v>1681</c:v>
                </c:pt>
                <c:pt idx="31">
                  <c:v>1670</c:v>
                </c:pt>
                <c:pt idx="32">
                  <c:v>1659</c:v>
                </c:pt>
                <c:pt idx="33">
                  <c:v>1648</c:v>
                </c:pt>
                <c:pt idx="34">
                  <c:v>1637</c:v>
                </c:pt>
                <c:pt idx="35">
                  <c:v>1626</c:v>
                </c:pt>
                <c:pt idx="36">
                  <c:v>1615</c:v>
                </c:pt>
                <c:pt idx="37">
                  <c:v>1604</c:v>
                </c:pt>
                <c:pt idx="38">
                  <c:v>1593</c:v>
                </c:pt>
                <c:pt idx="39">
                  <c:v>1582</c:v>
                </c:pt>
                <c:pt idx="40">
                  <c:v>1571</c:v>
                </c:pt>
                <c:pt idx="41">
                  <c:v>1560</c:v>
                </c:pt>
                <c:pt idx="42">
                  <c:v>1549</c:v>
                </c:pt>
                <c:pt idx="43">
                  <c:v>1538</c:v>
                </c:pt>
                <c:pt idx="44">
                  <c:v>1527</c:v>
                </c:pt>
                <c:pt idx="45">
                  <c:v>1516</c:v>
                </c:pt>
                <c:pt idx="46">
                  <c:v>1504.9999999999998</c:v>
                </c:pt>
                <c:pt idx="47">
                  <c:v>1493.9999999999998</c:v>
                </c:pt>
                <c:pt idx="48">
                  <c:v>1482.9999999999998</c:v>
                </c:pt>
                <c:pt idx="49">
                  <c:v>1471.9999999999998</c:v>
                </c:pt>
                <c:pt idx="50">
                  <c:v>1460.9999999999998</c:v>
                </c:pt>
                <c:pt idx="51">
                  <c:v>1449.9999999999998</c:v>
                </c:pt>
                <c:pt idx="52">
                  <c:v>1438.9999999999998</c:v>
                </c:pt>
                <c:pt idx="53">
                  <c:v>1427.9999999999998</c:v>
                </c:pt>
                <c:pt idx="54">
                  <c:v>1416.9999999999998</c:v>
                </c:pt>
                <c:pt idx="55">
                  <c:v>1405.9999999999995</c:v>
                </c:pt>
                <c:pt idx="56">
                  <c:v>1394.9999999999995</c:v>
                </c:pt>
                <c:pt idx="57">
                  <c:v>1383.9999999999995</c:v>
                </c:pt>
                <c:pt idx="58">
                  <c:v>1372.9999999999995</c:v>
                </c:pt>
                <c:pt idx="59">
                  <c:v>1361.9999999999995</c:v>
                </c:pt>
                <c:pt idx="60">
                  <c:v>1350.9999999999995</c:v>
                </c:pt>
                <c:pt idx="61">
                  <c:v>1339.9999999999995</c:v>
                </c:pt>
                <c:pt idx="62">
                  <c:v>1328.9999999999995</c:v>
                </c:pt>
                <c:pt idx="63">
                  <c:v>1317.9999999999995</c:v>
                </c:pt>
                <c:pt idx="64">
                  <c:v>1306.9999999999995</c:v>
                </c:pt>
                <c:pt idx="65">
                  <c:v>1295.9999999999995</c:v>
                </c:pt>
                <c:pt idx="66">
                  <c:v>1284.9999999999995</c:v>
                </c:pt>
                <c:pt idx="67">
                  <c:v>1273.9999999999995</c:v>
                </c:pt>
                <c:pt idx="68">
                  <c:v>1262.9999999999995</c:v>
                </c:pt>
                <c:pt idx="69">
                  <c:v>1251.9999999999995</c:v>
                </c:pt>
                <c:pt idx="70">
                  <c:v>1240.9999999999995</c:v>
                </c:pt>
                <c:pt idx="71">
                  <c:v>1229.9999999999995</c:v>
                </c:pt>
                <c:pt idx="72">
                  <c:v>1218.9999999999995</c:v>
                </c:pt>
                <c:pt idx="73">
                  <c:v>1207.9999999999995</c:v>
                </c:pt>
                <c:pt idx="74">
                  <c:v>1196.9999999999995</c:v>
                </c:pt>
                <c:pt idx="75">
                  <c:v>1185.9999999999995</c:v>
                </c:pt>
                <c:pt idx="76">
                  <c:v>1174.9999999999995</c:v>
                </c:pt>
                <c:pt idx="77">
                  <c:v>1163.9999999999995</c:v>
                </c:pt>
                <c:pt idx="78">
                  <c:v>1152.9999999999995</c:v>
                </c:pt>
                <c:pt idx="79">
                  <c:v>1141.9999999999995</c:v>
                </c:pt>
                <c:pt idx="80">
                  <c:v>1130.9999999999995</c:v>
                </c:pt>
                <c:pt idx="81">
                  <c:v>1119.9999999999995</c:v>
                </c:pt>
                <c:pt idx="82">
                  <c:v>1108.9999999999995</c:v>
                </c:pt>
                <c:pt idx="83">
                  <c:v>1097.9999999999995</c:v>
                </c:pt>
                <c:pt idx="84">
                  <c:v>1086.9999999999995</c:v>
                </c:pt>
                <c:pt idx="85">
                  <c:v>1075.9999999999995</c:v>
                </c:pt>
                <c:pt idx="86">
                  <c:v>1064.9999999999993</c:v>
                </c:pt>
                <c:pt idx="87">
                  <c:v>1053.9999999999993</c:v>
                </c:pt>
                <c:pt idx="88">
                  <c:v>1042.9999999999993</c:v>
                </c:pt>
                <c:pt idx="89">
                  <c:v>1031.9999999999993</c:v>
                </c:pt>
                <c:pt idx="90">
                  <c:v>1020.9999999999993</c:v>
                </c:pt>
                <c:pt idx="91">
                  <c:v>1009.9999999999994</c:v>
                </c:pt>
                <c:pt idx="92">
                  <c:v>998.9999999999994</c:v>
                </c:pt>
                <c:pt idx="93">
                  <c:v>987.9999999999993</c:v>
                </c:pt>
                <c:pt idx="94">
                  <c:v>976.9999999999993</c:v>
                </c:pt>
                <c:pt idx="95">
                  <c:v>965.9999999999993</c:v>
                </c:pt>
                <c:pt idx="96">
                  <c:v>954.9999999999993</c:v>
                </c:pt>
                <c:pt idx="97">
                  <c:v>943.9999999999993</c:v>
                </c:pt>
                <c:pt idx="98">
                  <c:v>932.9999999999993</c:v>
                </c:pt>
                <c:pt idx="99">
                  <c:v>921.9999999999993</c:v>
                </c:pt>
                <c:pt idx="100">
                  <c:v>910.9999999999992</c:v>
                </c:pt>
                <c:pt idx="101">
                  <c:v>901.1</c:v>
                </c:pt>
              </c:numCache>
            </c:numRef>
          </c:xVal>
          <c:yVal>
            <c:numRef>
              <c:f>'NO-FLEX'!$R$242:$R$343</c:f>
              <c:numCache>
                <c:ptCount val="102"/>
                <c:pt idx="1">
                  <c:v>24.974249999195436</c:v>
                </c:pt>
                <c:pt idx="2">
                  <c:v>24.743183724814795</c:v>
                </c:pt>
                <c:pt idx="3">
                  <c:v>24.487895228890903</c:v>
                </c:pt>
                <c:pt idx="4">
                  <c:v>24.23414768980462</c:v>
                </c:pt>
                <c:pt idx="5">
                  <c:v>23.981954219116083</c:v>
                </c:pt>
                <c:pt idx="6">
                  <c:v>23.731327853203563</c:v>
                </c:pt>
                <c:pt idx="7">
                  <c:v>23.48228154383831</c:v>
                </c:pt>
                <c:pt idx="8">
                  <c:v>23.23482814850484</c:v>
                </c:pt>
                <c:pt idx="9">
                  <c:v>22.98898042047222</c:v>
                </c:pt>
                <c:pt idx="10">
                  <c:v>22.74475099862323</c:v>
                </c:pt>
                <c:pt idx="11">
                  <c:v>22.5021523970488</c:v>
                </c:pt>
                <c:pt idx="12">
                  <c:v>22.261196994416693</c:v>
                </c:pt>
                <c:pt idx="13">
                  <c:v>22.021897023124176</c:v>
                </c:pt>
                <c:pt idx="14">
                  <c:v>21.784264558245525</c:v>
                </c:pt>
                <c:pt idx="15">
                  <c:v>21.54831150628662</c:v>
                </c:pt>
                <c:pt idx="16">
                  <c:v>21.314049593759638</c:v>
                </c:pt>
                <c:pt idx="17">
                  <c:v>21.081490355592464</c:v>
                </c:pt>
                <c:pt idx="18">
                  <c:v>20.850645123388244</c:v>
                </c:pt>
                <c:pt idx="19">
                  <c:v>20.621525013552013</c:v>
                </c:pt>
                <c:pt idx="20">
                  <c:v>20.394140915302295</c:v>
                </c:pt>
                <c:pt idx="21">
                  <c:v>20.16850347858694</c:v>
                </c:pt>
                <c:pt idx="22">
                  <c:v>19.944623101923497</c:v>
                </c:pt>
                <c:pt idx="23">
                  <c:v>19.722509920185733</c:v>
                </c:pt>
                <c:pt idx="24">
                  <c:v>19.50217379235886</c:v>
                </c:pt>
                <c:pt idx="25">
                  <c:v>19.283624289287424</c:v>
                </c:pt>
                <c:pt idx="26">
                  <c:v>19.066870681440452</c:v>
                </c:pt>
                <c:pt idx="27">
                  <c:v>18.85192192671989</c:v>
                </c:pt>
                <c:pt idx="28">
                  <c:v>18.63878665833905</c:v>
                </c:pt>
                <c:pt idx="29">
                  <c:v>18.427473172798706</c:v>
                </c:pt>
                <c:pt idx="30">
                  <c:v>18.21798941798942</c:v>
                </c:pt>
                <c:pt idx="31">
                  <c:v>18.010342981449142</c:v>
                </c:pt>
                <c:pt idx="32">
                  <c:v>17.804541078806107</c:v>
                </c:pt>
                <c:pt idx="33">
                  <c:v>17.600590542437207</c:v>
                </c:pt>
                <c:pt idx="34">
                  <c:v>17.398497810372675</c:v>
                </c:pt>
                <c:pt idx="35">
                  <c:v>17.198268915478202</c:v>
                </c:pt>
                <c:pt idx="36">
                  <c:v>16.999909474945646</c:v>
                </c:pt>
                <c:pt idx="37">
                  <c:v>16.803424680123587</c:v>
                </c:pt>
                <c:pt idx="38">
                  <c:v>16.60881928671904</c:v>
                </c:pt>
                <c:pt idx="39">
                  <c:v>16.41609760540112</c:v>
                </c:pt>
                <c:pt idx="40">
                  <c:v>16.225263492837293</c:v>
                </c:pt>
                <c:pt idx="41">
                  <c:v>16.036320343192216</c:v>
                </c:pt>
                <c:pt idx="42">
                  <c:v>15.84927108011845</c:v>
                </c:pt>
                <c:pt idx="43">
                  <c:v>15.664118149267567</c:v>
                </c:pt>
                <c:pt idx="44">
                  <c:v>15.480863511349037</c:v>
                </c:pt>
                <c:pt idx="45">
                  <c:v>15.299508635763319</c:v>
                </c:pt>
                <c:pt idx="46">
                  <c:v>15.120054494834037</c:v>
                </c:pt>
                <c:pt idx="47">
                  <c:v>14.942501558662798</c:v>
                </c:pt>
                <c:pt idx="48">
                  <c:v>14.766849790628672</c:v>
                </c:pt>
                <c:pt idx="49">
                  <c:v>14.593098643552327</c:v>
                </c:pt>
                <c:pt idx="50">
                  <c:v>14.421247056543313</c:v>
                </c:pt>
                <c:pt idx="51">
                  <c:v>14.251293452546646</c:v>
                </c:pt>
                <c:pt idx="52">
                  <c:v>14.083235736602928</c:v>
                </c:pt>
                <c:pt idx="53">
                  <c:v>13.917071294833997</c:v>
                </c:pt>
                <c:pt idx="54">
                  <c:v>13.752796994163655</c:v>
                </c:pt>
                <c:pt idx="55">
                  <c:v>13.590409182780814</c:v>
                </c:pt>
                <c:pt idx="56">
                  <c:v>13.429903691349814</c:v>
                </c:pt>
                <c:pt idx="57">
                  <c:v>13.271275834970194</c:v>
                </c:pt>
                <c:pt idx="58">
                  <c:v>13.114520415885668</c:v>
                </c:pt>
                <c:pt idx="59">
                  <c:v>12.959631726939502</c:v>
                </c:pt>
                <c:pt idx="60">
                  <c:v>12.806603555770785</c:v>
                </c:pt>
                <c:pt idx="61">
                  <c:v>12.655429189743808</c:v>
                </c:pt>
                <c:pt idx="62">
                  <c:v>12.240059295258023</c:v>
                </c:pt>
                <c:pt idx="63">
                  <c:v>11.850704460826407</c:v>
                </c:pt>
                <c:pt idx="64">
                  <c:v>11.484003911139178</c:v>
                </c:pt>
                <c:pt idx="65">
                  <c:v>11.13714161766927</c:v>
                </c:pt>
                <c:pt idx="66">
                  <c:v>10.807733991433912</c:v>
                </c:pt>
                <c:pt idx="67">
                  <c:v>10.493744302865402</c:v>
                </c:pt>
                <c:pt idx="68">
                  <c:v>10.193416556182555</c:v>
                </c:pt>
                <c:pt idx="69">
                  <c:v>9.905223728387941</c:v>
                </c:pt>
                <c:pt idx="70">
                  <c:v>9.62782674915591</c:v>
                </c:pt>
                <c:pt idx="71">
                  <c:v>9.360041600082162</c:v>
                </c:pt>
                <c:pt idx="72">
                  <c:v>9.100812607553616</c:v>
                </c:pt>
                <c:pt idx="73">
                  <c:v>8.849190493071658</c:v>
                </c:pt>
                <c:pt idx="74">
                  <c:v>8.604314093112073</c:v>
                </c:pt>
                <c:pt idx="75">
                  <c:v>8.365394910190991</c:v>
                </c:pt>
                <c:pt idx="76">
                  <c:v>8.131703836090404</c:v>
                </c:pt>
                <c:pt idx="77">
                  <c:v>7.902559516128978</c:v>
                </c:pt>
                <c:pt idx="78">
                  <c:v>7.677317912511878</c:v>
                </c:pt>
                <c:pt idx="79">
                  <c:v>7.455362683210935</c:v>
                </c:pt>
                <c:pt idx="80">
                  <c:v>7.236096025147817</c:v>
                </c:pt>
                <c:pt idx="81">
                  <c:v>7.018929638428724</c:v>
                </c:pt>
                <c:pt idx="82">
                  <c:v>6.803275450930672</c:v>
                </c:pt>
                <c:pt idx="83">
                  <c:v>6.58853569530327</c:v>
                </c:pt>
                <c:pt idx="84">
                  <c:v>6.374091844639943</c:v>
                </c:pt>
                <c:pt idx="85">
                  <c:v>6.159291773282305</c:v>
                </c:pt>
                <c:pt idx="86">
                  <c:v>5.943434289402241</c:v>
                </c:pt>
                <c:pt idx="87">
                  <c:v>5.725749842125412</c:v>
                </c:pt>
                <c:pt idx="88">
                  <c:v>5.5053756623235115</c:v>
                </c:pt>
                <c:pt idx="89">
                  <c:v>5.281322719170556</c:v>
                </c:pt>
                <c:pt idx="90">
                  <c:v>5.052430420064506</c:v>
                </c:pt>
                <c:pt idx="91">
                  <c:v>4.817302485420578</c:v>
                </c:pt>
                <c:pt idx="92">
                  <c:v>4.574212966495141</c:v>
                </c:pt>
                <c:pt idx="93">
                  <c:v>4.320962991206347</c:v>
                </c:pt>
                <c:pt idx="94">
                  <c:v>4.054652115912727</c:v>
                </c:pt>
                <c:pt idx="95">
                  <c:v>3.7712923559328964</c:v>
                </c:pt>
                <c:pt idx="96">
                  <c:v>3.465108894983007</c:v>
                </c:pt>
                <c:pt idx="97">
                  <c:v>3.127149150619399</c:v>
                </c:pt>
                <c:pt idx="98">
                  <c:v>2.742129983299297</c:v>
                </c:pt>
                <c:pt idx="99">
                  <c:v>2.279709136869242</c:v>
                </c:pt>
                <c:pt idx="100">
                  <c:v>1.6597272820846447</c:v>
                </c:pt>
                <c:pt idx="101">
                  <c:v>0.5595687578056472</c:v>
                </c:pt>
              </c:numCache>
            </c:numRef>
          </c:yVal>
          <c:smooth val="1"/>
        </c:ser>
        <c:axId val="62104220"/>
        <c:axId val="22067069"/>
      </c:scatterChart>
      <c:scatterChart>
        <c:scatterStyle val="lineMarker"/>
        <c:varyColors val="0"/>
        <c:ser>
          <c:idx val="1"/>
          <c:order val="1"/>
          <c:tx>
            <c:v>POROSITY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'NO-FLEX'!$Q$243:$Q$343</c:f>
              <c:numCache>
                <c:ptCount val="101"/>
                <c:pt idx="0">
                  <c:v>1998.9</c:v>
                </c:pt>
                <c:pt idx="1">
                  <c:v>1989</c:v>
                </c:pt>
                <c:pt idx="2">
                  <c:v>1978</c:v>
                </c:pt>
                <c:pt idx="3">
                  <c:v>1967</c:v>
                </c:pt>
                <c:pt idx="4">
                  <c:v>1956</c:v>
                </c:pt>
                <c:pt idx="5">
                  <c:v>1945</c:v>
                </c:pt>
                <c:pt idx="6">
                  <c:v>1934</c:v>
                </c:pt>
                <c:pt idx="7">
                  <c:v>1922.9999999999998</c:v>
                </c:pt>
                <c:pt idx="8">
                  <c:v>1912</c:v>
                </c:pt>
                <c:pt idx="9">
                  <c:v>1901</c:v>
                </c:pt>
                <c:pt idx="10">
                  <c:v>1890</c:v>
                </c:pt>
                <c:pt idx="11">
                  <c:v>1879</c:v>
                </c:pt>
                <c:pt idx="12">
                  <c:v>1868</c:v>
                </c:pt>
                <c:pt idx="13">
                  <c:v>1857</c:v>
                </c:pt>
                <c:pt idx="14">
                  <c:v>1846</c:v>
                </c:pt>
                <c:pt idx="15">
                  <c:v>1835</c:v>
                </c:pt>
                <c:pt idx="16">
                  <c:v>1824</c:v>
                </c:pt>
                <c:pt idx="17">
                  <c:v>1813</c:v>
                </c:pt>
                <c:pt idx="18">
                  <c:v>1802</c:v>
                </c:pt>
                <c:pt idx="19">
                  <c:v>1790.9999999999998</c:v>
                </c:pt>
                <c:pt idx="20">
                  <c:v>1779.9999999999998</c:v>
                </c:pt>
                <c:pt idx="21">
                  <c:v>1768.9999999999998</c:v>
                </c:pt>
                <c:pt idx="22">
                  <c:v>1757.9999999999998</c:v>
                </c:pt>
                <c:pt idx="23">
                  <c:v>1746.9999999999998</c:v>
                </c:pt>
                <c:pt idx="24">
                  <c:v>1735.9999999999998</c:v>
                </c:pt>
                <c:pt idx="25">
                  <c:v>1725</c:v>
                </c:pt>
                <c:pt idx="26">
                  <c:v>1714</c:v>
                </c:pt>
                <c:pt idx="27">
                  <c:v>1703</c:v>
                </c:pt>
                <c:pt idx="28">
                  <c:v>1692</c:v>
                </c:pt>
                <c:pt idx="29">
                  <c:v>1681</c:v>
                </c:pt>
                <c:pt idx="30">
                  <c:v>1670</c:v>
                </c:pt>
                <c:pt idx="31">
                  <c:v>1659</c:v>
                </c:pt>
                <c:pt idx="32">
                  <c:v>1648</c:v>
                </c:pt>
                <c:pt idx="33">
                  <c:v>1637</c:v>
                </c:pt>
                <c:pt idx="34">
                  <c:v>1626</c:v>
                </c:pt>
                <c:pt idx="35">
                  <c:v>1615</c:v>
                </c:pt>
                <c:pt idx="36">
                  <c:v>1604</c:v>
                </c:pt>
                <c:pt idx="37">
                  <c:v>1593</c:v>
                </c:pt>
                <c:pt idx="38">
                  <c:v>1582</c:v>
                </c:pt>
                <c:pt idx="39">
                  <c:v>1571</c:v>
                </c:pt>
                <c:pt idx="40">
                  <c:v>1560</c:v>
                </c:pt>
                <c:pt idx="41">
                  <c:v>1549</c:v>
                </c:pt>
                <c:pt idx="42">
                  <c:v>1538</c:v>
                </c:pt>
                <c:pt idx="43">
                  <c:v>1527</c:v>
                </c:pt>
                <c:pt idx="44">
                  <c:v>1516</c:v>
                </c:pt>
                <c:pt idx="45">
                  <c:v>1504.9999999999998</c:v>
                </c:pt>
                <c:pt idx="46">
                  <c:v>1493.9999999999998</c:v>
                </c:pt>
                <c:pt idx="47">
                  <c:v>1482.9999999999998</c:v>
                </c:pt>
                <c:pt idx="48">
                  <c:v>1471.9999999999998</c:v>
                </c:pt>
                <c:pt idx="49">
                  <c:v>1460.9999999999998</c:v>
                </c:pt>
                <c:pt idx="50">
                  <c:v>1449.9999999999998</c:v>
                </c:pt>
                <c:pt idx="51">
                  <c:v>1438.9999999999998</c:v>
                </c:pt>
                <c:pt idx="52">
                  <c:v>1427.9999999999998</c:v>
                </c:pt>
                <c:pt idx="53">
                  <c:v>1416.9999999999998</c:v>
                </c:pt>
                <c:pt idx="54">
                  <c:v>1405.9999999999995</c:v>
                </c:pt>
                <c:pt idx="55">
                  <c:v>1394.9999999999995</c:v>
                </c:pt>
                <c:pt idx="56">
                  <c:v>1383.9999999999995</c:v>
                </c:pt>
                <c:pt idx="57">
                  <c:v>1372.9999999999995</c:v>
                </c:pt>
                <c:pt idx="58">
                  <c:v>1361.9999999999995</c:v>
                </c:pt>
                <c:pt idx="59">
                  <c:v>1350.9999999999995</c:v>
                </c:pt>
                <c:pt idx="60">
                  <c:v>1339.9999999999995</c:v>
                </c:pt>
                <c:pt idx="61">
                  <c:v>1328.9999999999995</c:v>
                </c:pt>
                <c:pt idx="62">
                  <c:v>1317.9999999999995</c:v>
                </c:pt>
                <c:pt idx="63">
                  <c:v>1306.9999999999995</c:v>
                </c:pt>
                <c:pt idx="64">
                  <c:v>1295.9999999999995</c:v>
                </c:pt>
                <c:pt idx="65">
                  <c:v>1284.9999999999995</c:v>
                </c:pt>
                <c:pt idx="66">
                  <c:v>1273.9999999999995</c:v>
                </c:pt>
                <c:pt idx="67">
                  <c:v>1262.9999999999995</c:v>
                </c:pt>
                <c:pt idx="68">
                  <c:v>1251.9999999999995</c:v>
                </c:pt>
                <c:pt idx="69">
                  <c:v>1240.9999999999995</c:v>
                </c:pt>
                <c:pt idx="70">
                  <c:v>1229.9999999999995</c:v>
                </c:pt>
                <c:pt idx="71">
                  <c:v>1218.9999999999995</c:v>
                </c:pt>
                <c:pt idx="72">
                  <c:v>1207.9999999999995</c:v>
                </c:pt>
                <c:pt idx="73">
                  <c:v>1196.9999999999995</c:v>
                </c:pt>
                <c:pt idx="74">
                  <c:v>1185.9999999999995</c:v>
                </c:pt>
                <c:pt idx="75">
                  <c:v>1174.9999999999995</c:v>
                </c:pt>
                <c:pt idx="76">
                  <c:v>1163.9999999999995</c:v>
                </c:pt>
                <c:pt idx="77">
                  <c:v>1152.9999999999995</c:v>
                </c:pt>
                <c:pt idx="78">
                  <c:v>1141.9999999999995</c:v>
                </c:pt>
                <c:pt idx="79">
                  <c:v>1130.9999999999995</c:v>
                </c:pt>
                <c:pt idx="80">
                  <c:v>1119.9999999999995</c:v>
                </c:pt>
                <c:pt idx="81">
                  <c:v>1108.9999999999995</c:v>
                </c:pt>
                <c:pt idx="82">
                  <c:v>1097.9999999999995</c:v>
                </c:pt>
                <c:pt idx="83">
                  <c:v>1086.9999999999995</c:v>
                </c:pt>
                <c:pt idx="84">
                  <c:v>1075.9999999999995</c:v>
                </c:pt>
                <c:pt idx="85">
                  <c:v>1064.9999999999993</c:v>
                </c:pt>
                <c:pt idx="86">
                  <c:v>1053.9999999999993</c:v>
                </c:pt>
                <c:pt idx="87">
                  <c:v>1042.9999999999993</c:v>
                </c:pt>
                <c:pt idx="88">
                  <c:v>1031.9999999999993</c:v>
                </c:pt>
                <c:pt idx="89">
                  <c:v>1020.9999999999993</c:v>
                </c:pt>
                <c:pt idx="90">
                  <c:v>1009.9999999999994</c:v>
                </c:pt>
                <c:pt idx="91">
                  <c:v>998.9999999999994</c:v>
                </c:pt>
                <c:pt idx="92">
                  <c:v>987.9999999999993</c:v>
                </c:pt>
                <c:pt idx="93">
                  <c:v>976.9999999999993</c:v>
                </c:pt>
                <c:pt idx="94">
                  <c:v>965.9999999999993</c:v>
                </c:pt>
                <c:pt idx="95">
                  <c:v>954.9999999999993</c:v>
                </c:pt>
                <c:pt idx="96">
                  <c:v>943.9999999999993</c:v>
                </c:pt>
                <c:pt idx="97">
                  <c:v>932.9999999999993</c:v>
                </c:pt>
                <c:pt idx="98">
                  <c:v>921.9999999999993</c:v>
                </c:pt>
                <c:pt idx="99">
                  <c:v>910.9999999999992</c:v>
                </c:pt>
                <c:pt idx="100">
                  <c:v>901.1</c:v>
                </c:pt>
              </c:numCache>
            </c:numRef>
          </c:xVal>
          <c:yVal>
            <c:numRef>
              <c:f>'NO-FLEX'!$S$243:$S$343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5.55111512312578E-16</c:v>
                </c:pt>
                <c:pt idx="61">
                  <c:v>0.016393442622951372</c:v>
                </c:pt>
                <c:pt idx="62">
                  <c:v>0.03225806451612958</c:v>
                </c:pt>
                <c:pt idx="63">
                  <c:v>0.047619047619048165</c:v>
                </c:pt>
                <c:pt idx="64">
                  <c:v>0.06250000000000054</c:v>
                </c:pt>
                <c:pt idx="65">
                  <c:v>0.07692307692307747</c:v>
                </c:pt>
                <c:pt idx="66">
                  <c:v>0.09090909090909144</c:v>
                </c:pt>
                <c:pt idx="67">
                  <c:v>0.10447761194029904</c:v>
                </c:pt>
                <c:pt idx="68">
                  <c:v>0.11764705882352994</c:v>
                </c:pt>
                <c:pt idx="69">
                  <c:v>0.13043478260869618</c:v>
                </c:pt>
                <c:pt idx="70">
                  <c:v>0.14285714285714338</c:v>
                </c:pt>
                <c:pt idx="71">
                  <c:v>0.15492957746478925</c:v>
                </c:pt>
                <c:pt idx="72">
                  <c:v>0.16666666666666718</c:v>
                </c:pt>
                <c:pt idx="73">
                  <c:v>0.17808219178082244</c:v>
                </c:pt>
                <c:pt idx="74">
                  <c:v>0.1891891891891897</c:v>
                </c:pt>
                <c:pt idx="75">
                  <c:v>0.2000000000000005</c:v>
                </c:pt>
                <c:pt idx="76">
                  <c:v>0.21052631578947417</c:v>
                </c:pt>
                <c:pt idx="77">
                  <c:v>0.22077922077922127</c:v>
                </c:pt>
                <c:pt idx="78">
                  <c:v>0.23076923076923125</c:v>
                </c:pt>
                <c:pt idx="79">
                  <c:v>0.24050632911392453</c:v>
                </c:pt>
                <c:pt idx="80">
                  <c:v>0.2500000000000005</c:v>
                </c:pt>
                <c:pt idx="81">
                  <c:v>0.25925925925925974</c:v>
                </c:pt>
                <c:pt idx="82">
                  <c:v>0.26829268292682973</c:v>
                </c:pt>
                <c:pt idx="83">
                  <c:v>0.2771084337349402</c:v>
                </c:pt>
                <c:pt idx="84">
                  <c:v>0.2857142857142862</c:v>
                </c:pt>
                <c:pt idx="85">
                  <c:v>0.294117647058824</c:v>
                </c:pt>
                <c:pt idx="86">
                  <c:v>0.3023255813953493</c:v>
                </c:pt>
                <c:pt idx="87">
                  <c:v>0.31034482758620735</c:v>
                </c:pt>
                <c:pt idx="88">
                  <c:v>0.3181818181818186</c:v>
                </c:pt>
                <c:pt idx="89">
                  <c:v>0.32584269662921395</c:v>
                </c:pt>
                <c:pt idx="90">
                  <c:v>0.33333333333333376</c:v>
                </c:pt>
                <c:pt idx="91">
                  <c:v>0.3406593406593411</c:v>
                </c:pt>
                <c:pt idx="92">
                  <c:v>0.3478260869565222</c:v>
                </c:pt>
                <c:pt idx="93">
                  <c:v>0.3548387096774198</c:v>
                </c:pt>
                <c:pt idx="94">
                  <c:v>0.36170212765957493</c:v>
                </c:pt>
                <c:pt idx="95">
                  <c:v>0.36842105263157937</c:v>
                </c:pt>
                <c:pt idx="96">
                  <c:v>0.37500000000000044</c:v>
                </c:pt>
                <c:pt idx="97">
                  <c:v>0.3814432989690726</c:v>
                </c:pt>
                <c:pt idx="98">
                  <c:v>0.38775510204081676</c:v>
                </c:pt>
                <c:pt idx="99">
                  <c:v>0.39393939393939437</c:v>
                </c:pt>
                <c:pt idx="100">
                  <c:v>0.39939939939939945</c:v>
                </c:pt>
              </c:numCache>
            </c:numRef>
          </c:yVal>
          <c:smooth val="1"/>
        </c:ser>
        <c:axId val="64385894"/>
        <c:axId val="42602135"/>
      </c:scatterChart>
      <c:valAx>
        <c:axId val="62104220"/>
        <c:scaling>
          <c:orientation val="minMax"/>
          <c:max val="2000"/>
          <c:min val="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DENSITY - kg/m^3</a:t>
                </a:r>
              </a:p>
            </c:rich>
          </c:tx>
          <c:layout>
            <c:manualLayout>
              <c:xMode val="factor"/>
              <c:yMode val="factor"/>
              <c:x val="-0.005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2067069"/>
        <c:crosses val="autoZero"/>
        <c:crossBetween val="midCat"/>
        <c:dispUnits/>
        <c:majorUnit val="600"/>
      </c:valAx>
      <c:valAx>
        <c:axId val="22067069"/>
        <c:scaling>
          <c:orientation val="minMax"/>
          <c:max val="4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2104220"/>
        <c:crosses val="autoZero"/>
        <c:crossBetween val="midCat"/>
        <c:dispUnits/>
        <c:majorUnit val="20"/>
      </c:valAx>
      <c:valAx>
        <c:axId val="64385894"/>
        <c:scaling>
          <c:orientation val="minMax"/>
        </c:scaling>
        <c:axPos val="b"/>
        <c:delete val="1"/>
        <c:majorTickMark val="in"/>
        <c:minorTickMark val="none"/>
        <c:tickLblPos val="nextTo"/>
        <c:crossAx val="42602135"/>
        <c:crosses val="max"/>
        <c:crossBetween val="midCat"/>
        <c:dispUnits/>
      </c:valAx>
      <c:valAx>
        <c:axId val="4260213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POROSITY</a:t>
                </a:r>
              </a:p>
            </c:rich>
          </c:tx>
          <c:layout>
            <c:manualLayout>
              <c:xMode val="factor"/>
              <c:yMode val="factor"/>
              <c:x val="-0.012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4385894"/>
        <c:crosses val="max"/>
        <c:crossBetween val="midCat"/>
        <c:dispUnits/>
        <c:majorUnit val="0.2"/>
      </c:valAx>
      <c:spPr>
        <a:solidFill>
          <a:srgbClr val="E3E3E3"/>
        </a:solidFill>
      </c:spPr>
    </c:plotArea>
    <c:legend>
      <c:legendPos val="r"/>
      <c:layout>
        <c:manualLayout>
          <c:xMode val="edge"/>
          <c:yMode val="edge"/>
          <c:x val="0.57675"/>
          <c:y val="0.73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LINEAR EIGENSTRAIN</a:t>
            </a:r>
          </a:p>
        </c:rich>
      </c:tx>
      <c:layout>
        <c:manualLayout>
          <c:xMode val="factor"/>
          <c:yMode val="factor"/>
          <c:x val="0.025"/>
          <c:y val="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625"/>
          <c:y val="0.0805"/>
          <c:w val="0.76675"/>
          <c:h val="0.8585"/>
        </c:manualLayout>
      </c:layout>
      <c:scatterChart>
        <c:scatterStyle val="smooth"/>
        <c:varyColors val="0"/>
        <c:ser>
          <c:idx val="2"/>
          <c:order val="0"/>
          <c:tx>
            <c:strRef>
              <c:f>'NO-FLEX'!$T$241</c:f>
              <c:strCache>
                <c:ptCount val="1"/>
                <c:pt idx="0">
                  <c:v>LAM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'NO-FLEX'!$Q$242:$Q$343</c:f>
              <c:numCache>
                <c:ptCount val="102"/>
                <c:pt idx="1">
                  <c:v>1998.9</c:v>
                </c:pt>
                <c:pt idx="2">
                  <c:v>1989</c:v>
                </c:pt>
                <c:pt idx="3">
                  <c:v>1978</c:v>
                </c:pt>
                <c:pt idx="4">
                  <c:v>1967</c:v>
                </c:pt>
                <c:pt idx="5">
                  <c:v>1956</c:v>
                </c:pt>
                <c:pt idx="6">
                  <c:v>1945</c:v>
                </c:pt>
                <c:pt idx="7">
                  <c:v>1934</c:v>
                </c:pt>
                <c:pt idx="8">
                  <c:v>1922.9999999999998</c:v>
                </c:pt>
                <c:pt idx="9">
                  <c:v>1912</c:v>
                </c:pt>
                <c:pt idx="10">
                  <c:v>1901</c:v>
                </c:pt>
                <c:pt idx="11">
                  <c:v>1890</c:v>
                </c:pt>
                <c:pt idx="12">
                  <c:v>1879</c:v>
                </c:pt>
                <c:pt idx="13">
                  <c:v>1868</c:v>
                </c:pt>
                <c:pt idx="14">
                  <c:v>1857</c:v>
                </c:pt>
                <c:pt idx="15">
                  <c:v>1846</c:v>
                </c:pt>
                <c:pt idx="16">
                  <c:v>1835</c:v>
                </c:pt>
                <c:pt idx="17">
                  <c:v>1824</c:v>
                </c:pt>
                <c:pt idx="18">
                  <c:v>1813</c:v>
                </c:pt>
                <c:pt idx="19">
                  <c:v>1802</c:v>
                </c:pt>
                <c:pt idx="20">
                  <c:v>1790.9999999999998</c:v>
                </c:pt>
                <c:pt idx="21">
                  <c:v>1779.9999999999998</c:v>
                </c:pt>
                <c:pt idx="22">
                  <c:v>1768.9999999999998</c:v>
                </c:pt>
                <c:pt idx="23">
                  <c:v>1757.9999999999998</c:v>
                </c:pt>
                <c:pt idx="24">
                  <c:v>1746.9999999999998</c:v>
                </c:pt>
                <c:pt idx="25">
                  <c:v>1735.9999999999998</c:v>
                </c:pt>
                <c:pt idx="26">
                  <c:v>1725</c:v>
                </c:pt>
                <c:pt idx="27">
                  <c:v>1714</c:v>
                </c:pt>
                <c:pt idx="28">
                  <c:v>1703</c:v>
                </c:pt>
                <c:pt idx="29">
                  <c:v>1692</c:v>
                </c:pt>
                <c:pt idx="30">
                  <c:v>1681</c:v>
                </c:pt>
                <c:pt idx="31">
                  <c:v>1670</c:v>
                </c:pt>
                <c:pt idx="32">
                  <c:v>1659</c:v>
                </c:pt>
                <c:pt idx="33">
                  <c:v>1648</c:v>
                </c:pt>
                <c:pt idx="34">
                  <c:v>1637</c:v>
                </c:pt>
                <c:pt idx="35">
                  <c:v>1626</c:v>
                </c:pt>
                <c:pt idx="36">
                  <c:v>1615</c:v>
                </c:pt>
                <c:pt idx="37">
                  <c:v>1604</c:v>
                </c:pt>
                <c:pt idx="38">
                  <c:v>1593</c:v>
                </c:pt>
                <c:pt idx="39">
                  <c:v>1582</c:v>
                </c:pt>
                <c:pt idx="40">
                  <c:v>1571</c:v>
                </c:pt>
                <c:pt idx="41">
                  <c:v>1560</c:v>
                </c:pt>
                <c:pt idx="42">
                  <c:v>1549</c:v>
                </c:pt>
                <c:pt idx="43">
                  <c:v>1538</c:v>
                </c:pt>
                <c:pt idx="44">
                  <c:v>1527</c:v>
                </c:pt>
                <c:pt idx="45">
                  <c:v>1516</c:v>
                </c:pt>
                <c:pt idx="46">
                  <c:v>1504.9999999999998</c:v>
                </c:pt>
                <c:pt idx="47">
                  <c:v>1493.9999999999998</c:v>
                </c:pt>
                <c:pt idx="48">
                  <c:v>1482.9999999999998</c:v>
                </c:pt>
                <c:pt idx="49">
                  <c:v>1471.9999999999998</c:v>
                </c:pt>
                <c:pt idx="50">
                  <c:v>1460.9999999999998</c:v>
                </c:pt>
                <c:pt idx="51">
                  <c:v>1449.9999999999998</c:v>
                </c:pt>
                <c:pt idx="52">
                  <c:v>1438.9999999999998</c:v>
                </c:pt>
                <c:pt idx="53">
                  <c:v>1427.9999999999998</c:v>
                </c:pt>
                <c:pt idx="54">
                  <c:v>1416.9999999999998</c:v>
                </c:pt>
                <c:pt idx="55">
                  <c:v>1405.9999999999995</c:v>
                </c:pt>
                <c:pt idx="56">
                  <c:v>1394.9999999999995</c:v>
                </c:pt>
                <c:pt idx="57">
                  <c:v>1383.9999999999995</c:v>
                </c:pt>
                <c:pt idx="58">
                  <c:v>1372.9999999999995</c:v>
                </c:pt>
                <c:pt idx="59">
                  <c:v>1361.9999999999995</c:v>
                </c:pt>
                <c:pt idx="60">
                  <c:v>1350.9999999999995</c:v>
                </c:pt>
                <c:pt idx="61">
                  <c:v>1339.9999999999995</c:v>
                </c:pt>
                <c:pt idx="62">
                  <c:v>1328.9999999999995</c:v>
                </c:pt>
                <c:pt idx="63">
                  <c:v>1317.9999999999995</c:v>
                </c:pt>
                <c:pt idx="64">
                  <c:v>1306.9999999999995</c:v>
                </c:pt>
                <c:pt idx="65">
                  <c:v>1295.9999999999995</c:v>
                </c:pt>
                <c:pt idx="66">
                  <c:v>1284.9999999999995</c:v>
                </c:pt>
                <c:pt idx="67">
                  <c:v>1273.9999999999995</c:v>
                </c:pt>
                <c:pt idx="68">
                  <c:v>1262.9999999999995</c:v>
                </c:pt>
                <c:pt idx="69">
                  <c:v>1251.9999999999995</c:v>
                </c:pt>
                <c:pt idx="70">
                  <c:v>1240.9999999999995</c:v>
                </c:pt>
                <c:pt idx="71">
                  <c:v>1229.9999999999995</c:v>
                </c:pt>
                <c:pt idx="72">
                  <c:v>1218.9999999999995</c:v>
                </c:pt>
                <c:pt idx="73">
                  <c:v>1207.9999999999995</c:v>
                </c:pt>
                <c:pt idx="74">
                  <c:v>1196.9999999999995</c:v>
                </c:pt>
                <c:pt idx="75">
                  <c:v>1185.9999999999995</c:v>
                </c:pt>
                <c:pt idx="76">
                  <c:v>1174.9999999999995</c:v>
                </c:pt>
                <c:pt idx="77">
                  <c:v>1163.9999999999995</c:v>
                </c:pt>
                <c:pt idx="78">
                  <c:v>1152.9999999999995</c:v>
                </c:pt>
                <c:pt idx="79">
                  <c:v>1141.9999999999995</c:v>
                </c:pt>
                <c:pt idx="80">
                  <c:v>1130.9999999999995</c:v>
                </c:pt>
                <c:pt idx="81">
                  <c:v>1119.9999999999995</c:v>
                </c:pt>
                <c:pt idx="82">
                  <c:v>1108.9999999999995</c:v>
                </c:pt>
                <c:pt idx="83">
                  <c:v>1097.9999999999995</c:v>
                </c:pt>
                <c:pt idx="84">
                  <c:v>1086.9999999999995</c:v>
                </c:pt>
                <c:pt idx="85">
                  <c:v>1075.9999999999995</c:v>
                </c:pt>
                <c:pt idx="86">
                  <c:v>1064.9999999999993</c:v>
                </c:pt>
                <c:pt idx="87">
                  <c:v>1053.9999999999993</c:v>
                </c:pt>
                <c:pt idx="88">
                  <c:v>1042.9999999999993</c:v>
                </c:pt>
                <c:pt idx="89">
                  <c:v>1031.9999999999993</c:v>
                </c:pt>
                <c:pt idx="90">
                  <c:v>1020.9999999999993</c:v>
                </c:pt>
                <c:pt idx="91">
                  <c:v>1009.9999999999994</c:v>
                </c:pt>
                <c:pt idx="92">
                  <c:v>998.9999999999994</c:v>
                </c:pt>
                <c:pt idx="93">
                  <c:v>987.9999999999993</c:v>
                </c:pt>
                <c:pt idx="94">
                  <c:v>976.9999999999993</c:v>
                </c:pt>
                <c:pt idx="95">
                  <c:v>965.9999999999993</c:v>
                </c:pt>
                <c:pt idx="96">
                  <c:v>954.9999999999993</c:v>
                </c:pt>
                <c:pt idx="97">
                  <c:v>943.9999999999993</c:v>
                </c:pt>
                <c:pt idx="98">
                  <c:v>932.9999999999993</c:v>
                </c:pt>
                <c:pt idx="99">
                  <c:v>921.9999999999993</c:v>
                </c:pt>
                <c:pt idx="100">
                  <c:v>910.9999999999992</c:v>
                </c:pt>
                <c:pt idx="101">
                  <c:v>901.1</c:v>
                </c:pt>
              </c:numCache>
            </c:numRef>
          </c:xVal>
          <c:yVal>
            <c:numRef>
              <c:f>'NO-FLEX'!$T$242:$T$343</c:f>
              <c:numCache>
                <c:ptCount val="102"/>
                <c:pt idx="1">
                  <c:v>-0.0009995147943406577</c:v>
                </c:pt>
                <c:pt idx="2">
                  <c:v>-0.0009951156359230761</c:v>
                </c:pt>
                <c:pt idx="3">
                  <c:v>-0.0009901587915878696</c:v>
                </c:pt>
                <c:pt idx="4">
                  <c:v>-0.0009851283778673022</c:v>
                </c:pt>
                <c:pt idx="5">
                  <c:v>-0.0009800232973886296</c:v>
                </c:pt>
                <c:pt idx="6">
                  <c:v>-0.0009748424449562717</c:v>
                </c:pt>
                <c:pt idx="7">
                  <c:v>-0.0009695847080010056</c:v>
                </c:pt>
                <c:pt idx="8">
                  <c:v>-0.0009642489670559749</c:v>
                </c:pt>
                <c:pt idx="9">
                  <c:v>-0.0009588340962599133</c:v>
                </c:pt>
                <c:pt idx="10">
                  <c:v>-0.0009533389638879336</c:v>
                </c:pt>
                <c:pt idx="11">
                  <c:v>-0.0009477624329101686</c:v>
                </c:pt>
                <c:pt idx="12">
                  <c:v>-0.0009421033615784934</c:v>
                </c:pt>
                <c:pt idx="13">
                  <c:v>-0.000936360604041489</c:v>
                </c:pt>
                <c:pt idx="14">
                  <c:v>-0.0009305330109877318</c:v>
                </c:pt>
                <c:pt idx="15">
                  <c:v>-0.0009246194303174194</c:v>
                </c:pt>
                <c:pt idx="16">
                  <c:v>-0.0009186187078422611</c:v>
                </c:pt>
                <c:pt idx="17">
                  <c:v>-0.0009125296880134687</c:v>
                </c:pt>
                <c:pt idx="18">
                  <c:v>-0.0009063512146775983</c:v>
                </c:pt>
                <c:pt idx="19">
                  <c:v>-0.0009000821318598937</c:v>
                </c:pt>
                <c:pt idx="20">
                  <c:v>-0.0008937212845746808</c:v>
                </c:pt>
                <c:pt idx="21">
                  <c:v>-0.0008872675196622601</c:v>
                </c:pt>
                <c:pt idx="22">
                  <c:v>-0.0008807196866516352</c:v>
                </c:pt>
                <c:pt idx="23">
                  <c:v>-0.0008740766386483015</c:v>
                </c:pt>
                <c:pt idx="24">
                  <c:v>-0.0008673372332462093</c:v>
                </c:pt>
                <c:pt idx="25">
                  <c:v>-0.0008605003334628963</c:v>
                </c:pt>
                <c:pt idx="26">
                  <c:v>-0.0008535648086966626</c:v>
                </c:pt>
                <c:pt idx="27">
                  <c:v>-0.0008465295357045462</c:v>
                </c:pt>
                <c:pt idx="28">
                  <c:v>-0.0008393933995997365</c:v>
                </c:pt>
                <c:pt idx="29">
                  <c:v>-0.000832155294866933</c:v>
                </c:pt>
                <c:pt idx="30">
                  <c:v>-0.0008248141263940521</c:v>
                </c:pt>
                <c:pt idx="31">
                  <c:v>-0.0008173688105185472</c:v>
                </c:pt>
                <c:pt idx="32">
                  <c:v>-0.0008098182760865069</c:v>
                </c:pt>
                <c:pt idx="33">
                  <c:v>-0.0008021614655225707</c:v>
                </c:pt>
                <c:pt idx="34">
                  <c:v>-0.0007943973359085953</c:v>
                </c:pt>
                <c:pt idx="35">
                  <c:v>-0.0007865248600689012</c:v>
                </c:pt>
                <c:pt idx="36">
                  <c:v>-0.0007785430276598248</c:v>
                </c:pt>
                <c:pt idx="37">
                  <c:v>-0.0007704508462612046</c:v>
                </c:pt>
                <c:pt idx="38">
                  <c:v>-0.0007622473424673537</c:v>
                </c:pt>
                <c:pt idx="39">
                  <c:v>-0.0007539315629749794</c:v>
                </c:pt>
                <c:pt idx="40">
                  <c:v>-0.0007455025756654455</c:v>
                </c:pt>
                <c:pt idx="41">
                  <c:v>-0.0007369594706787158</c:v>
                </c:pt>
                <c:pt idx="42">
                  <c:v>-0.0007283013614762577</c:v>
                </c:pt>
                <c:pt idx="43">
                  <c:v>-0.000719527385890154</c:v>
                </c:pt>
                <c:pt idx="44">
                  <c:v>-0.0007106367071556374</c:v>
                </c:pt>
                <c:pt idx="45">
                  <c:v>-0.0007016285149242498</c:v>
                </c:pt>
                <c:pt idx="46">
                  <c:v>-0.0006925020262548245</c:v>
                </c:pt>
                <c:pt idx="47">
                  <c:v>-0.000683256486579496</c:v>
                </c:pt>
                <c:pt idx="48">
                  <c:v>-0.0006738911706419769</c:v>
                </c:pt>
                <c:pt idx="49">
                  <c:v>-0.0006644053834053624</c:v>
                </c:pt>
                <c:pt idx="50">
                  <c:v>-0.0006547984609267911</c:v>
                </c:pt>
                <c:pt idx="51">
                  <c:v>-0.0006450697711963457</c:v>
                </c:pt>
                <c:pt idx="52">
                  <c:v>-0.0006352187149376579</c:v>
                </c:pt>
                <c:pt idx="53">
                  <c:v>-0.0006252447263677828</c:v>
                </c:pt>
                <c:pt idx="54">
                  <c:v>-0.0006151472739140006</c:v>
                </c:pt>
                <c:pt idx="55">
                  <c:v>-0.0006049258608853366</c:v>
                </c:pt>
                <c:pt idx="56">
                  <c:v>-0.0005945800260967148</c:v>
                </c:pt>
                <c:pt idx="57">
                  <c:v>-0.0005841093444438045</c:v>
                </c:pt>
                <c:pt idx="58">
                  <c:v>-0.0005735134274267779</c:v>
                </c:pt>
                <c:pt idx="59">
                  <c:v>-0.0005627919236213593</c:v>
                </c:pt>
                <c:pt idx="60">
                  <c:v>-0.0005519445190957158</c:v>
                </c:pt>
                <c:pt idx="61">
                  <c:v>-0.0005409709377719389</c:v>
                </c:pt>
                <c:pt idx="62">
                  <c:v>-0.0005307724229412273</c:v>
                </c:pt>
                <c:pt idx="63">
                  <c:v>-0.0005208457489203048</c:v>
                </c:pt>
                <c:pt idx="64">
                  <c:v>-0.0005111574447189378</c:v>
                </c:pt>
                <c:pt idx="65">
                  <c:v>-0.0005016778712433013</c:v>
                </c:pt>
                <c:pt idx="66">
                  <c:v>-0.0004923805024261047</c:v>
                </c:pt>
                <c:pt idx="67">
                  <c:v>-0.00048324134797202416</c:v>
                </c:pt>
                <c:pt idx="68">
                  <c:v>-0.00047423848235750624</c:v>
                </c:pt>
                <c:pt idx="69">
                  <c:v>-0.0004653516540862676</c:v>
                </c:pt>
                <c:pt idx="70">
                  <c:v>-0.00045656195570064305</c:v>
                </c:pt>
                <c:pt idx="71">
                  <c:v>-0.0004478515396034523</c:v>
                </c:pt>
                <c:pt idx="72">
                  <c:v>-0.00043920336794740084</c:v>
                </c:pt>
                <c:pt idx="73">
                  <c:v>-0.00043060098708490584</c:v>
                </c:pt>
                <c:pt idx="74">
                  <c:v>-0.0004220283185919397</c:v>
                </c:pt>
                <c:pt idx="75">
                  <c:v>-0.00041346945984596076</c:v>
                </c:pt>
                <c:pt idx="76">
                  <c:v>-0.00040490848764647154</c:v>
                </c:pt>
                <c:pt idx="77">
                  <c:v>-0.00039632925846422643</c:v>
                </c:pt>
                <c:pt idx="78">
                  <c:v>-0.00038771519859523407</c:v>
                </c:pt>
                <c:pt idx="79">
                  <c:v>-0.00037904907673960296</c:v>
                </c:pt>
                <c:pt idx="80">
                  <c:v>-0.00037031275023362645</c:v>
                </c:pt>
                <c:pt idx="81">
                  <c:v>-0.0003614868741818715</c:v>
                </c:pt>
                <c:pt idx="82">
                  <c:v>-0.0003525505598162569</c:v>
                </c:pt>
                <c:pt idx="83">
                  <c:v>-0.000343480964162384</c:v>
                </c:pt>
                <c:pt idx="84">
                  <c:v>-0.0003342527869094055</c:v>
                </c:pt>
                <c:pt idx="85">
                  <c:v>-0.0003248376412899551</c:v>
                </c:pt>
                <c:pt idx="86">
                  <c:v>-0.00031520325221506525</c:v>
                </c:pt>
                <c:pt idx="87">
                  <c:v>-0.00030531241428357106</c:v>
                </c:pt>
                <c:pt idx="88">
                  <c:v>-0.0002951216101871392</c:v>
                </c:pt>
                <c:pt idx="89">
                  <c:v>-0.000284579138720922</c:v>
                </c:pt>
                <c:pt idx="90">
                  <c:v>-0.0002736225170006448</c:v>
                </c:pt>
                <c:pt idx="91">
                  <c:v>-0.0002621747768633023</c:v>
                </c:pt>
                <c:pt idx="92">
                  <c:v>-0.00025013901762799783</c:v>
                </c:pt>
                <c:pt idx="93">
                  <c:v>-0.00023739009451092228</c:v>
                </c:pt>
                <c:pt idx="94">
                  <c:v>-0.00022376136216749895</c:v>
                </c:pt>
                <c:pt idx="95">
                  <c:v>-0.00020902234126763417</c:v>
                </c:pt>
                <c:pt idx="96">
                  <c:v>-0.0001928383721120614</c:v>
                </c:pt>
                <c:pt idx="97">
                  <c:v>-0.00017469065311477767</c:v>
                </c:pt>
                <c:pt idx="98">
                  <c:v>-0.00015369576941249782</c:v>
                </c:pt>
                <c:pt idx="99">
                  <c:v>-0.0001281085571683435</c:v>
                </c:pt>
                <c:pt idx="100">
                  <c:v>-9.335456958575782E-05</c:v>
                </c:pt>
                <c:pt idx="101">
                  <c:v>-3.129229935114038E-05</c:v>
                </c:pt>
              </c:numCache>
            </c:numRef>
          </c:yVal>
          <c:smooth val="1"/>
        </c:ser>
        <c:axId val="47874896"/>
        <c:axId val="28220881"/>
      </c:scatterChart>
      <c:valAx>
        <c:axId val="47874896"/>
        <c:scaling>
          <c:orientation val="minMax"/>
          <c:max val="2000"/>
          <c:min val="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DENSITY - kg/m^3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/>
            </a:pPr>
          </a:p>
        </c:txPr>
        <c:crossAx val="28220881"/>
        <c:crosses val="autoZero"/>
        <c:crossBetween val="midCat"/>
        <c:dispUnits/>
        <c:majorUnit val="200"/>
      </c:valAx>
      <c:valAx>
        <c:axId val="282208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7874896"/>
        <c:crosses val="autoZero"/>
        <c:crossBetween val="midCat"/>
        <c:dispUnits/>
      </c:valAx>
      <c:spPr>
        <a:solidFill>
          <a:srgbClr val="E3E3E3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'NO-FLEX'!$L$255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'NO-FLEX'!$K$256:$K$266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'NO-FLEX'!$L$256:$L$266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'NO-FLEX'!$M$255</c:f>
              <c:strCache>
                <c:ptCount val="1"/>
                <c:pt idx="0">
                  <c:v>-0.000936361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'NO-FLEX'!$K$256:$K$266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'NO-FLEX'!$M$256:$M$266</c:f>
              <c:numCache>
                <c:ptCount val="11"/>
                <c:pt idx="0">
                  <c:v>-0.0009305330109877318</c:v>
                </c:pt>
                <c:pt idx="1">
                  <c:v>-0.0009246194303174194</c:v>
                </c:pt>
                <c:pt idx="2">
                  <c:v>-0.0009186187078422612</c:v>
                </c:pt>
                <c:pt idx="3">
                  <c:v>-0.0009125296880134686</c:v>
                </c:pt>
                <c:pt idx="4">
                  <c:v>-0.0009063512146775983</c:v>
                </c:pt>
                <c:pt idx="5">
                  <c:v>-0.0009000821318598937</c:v>
                </c:pt>
                <c:pt idx="6">
                  <c:v>-0.0008937212845746809</c:v>
                </c:pt>
                <c:pt idx="7">
                  <c:v>-0.0008872675196622601</c:v>
                </c:pt>
                <c:pt idx="8">
                  <c:v>-0.0008807196866516352</c:v>
                </c:pt>
                <c:pt idx="9">
                  <c:v>-0.0008740766386483013</c:v>
                </c:pt>
                <c:pt idx="10">
                  <c:v>-0.0008673372332462092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'NO-FLEX'!$N$255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'NO-FLEX'!$K$256:$K$266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'NO-FLEX'!$N$256:$N$266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'NO-FLEX'!$O$255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'NO-FLEX'!$K$256:$K$266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'NO-FLEX'!$O$256:$O$266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'NO-FLEX'!$Q$255</c:f>
              <c:strCache>
                <c:ptCount val="1"/>
                <c:pt idx="0">
                  <c:v>1868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'NO-FLEX'!$K$256:$K$266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'NO-FLEX'!$Q$256:$Q$266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'NO-FLEX'!$R$255</c:f>
              <c:strCache>
                <c:ptCount val="1"/>
                <c:pt idx="0">
                  <c:v>22021.89702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'NO-FLEX'!$K$256:$K$266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'NO-FLEX'!$R$256:$R$266</c:f>
              <c:numCache>
                <c:ptCount val="11"/>
                <c:pt idx="0">
                  <c:v>21784.264558245526</c:v>
                </c:pt>
                <c:pt idx="1">
                  <c:v>21548.31150628662</c:v>
                </c:pt>
                <c:pt idx="2">
                  <c:v>21314.04959375964</c:v>
                </c:pt>
                <c:pt idx="3">
                  <c:v>21081.49035559246</c:v>
                </c:pt>
                <c:pt idx="4">
                  <c:v>20850.645123388244</c:v>
                </c:pt>
                <c:pt idx="5">
                  <c:v>20621.52501355201</c:v>
                </c:pt>
                <c:pt idx="6">
                  <c:v>20394.140915302298</c:v>
                </c:pt>
                <c:pt idx="7">
                  <c:v>20168.50347858694</c:v>
                </c:pt>
                <c:pt idx="8">
                  <c:v>19944.6231019235</c:v>
                </c:pt>
                <c:pt idx="9">
                  <c:v>19722.50992018573</c:v>
                </c:pt>
                <c:pt idx="10">
                  <c:v>19502.17379235886</c:v>
                </c:pt>
              </c:numCache>
            </c:numRef>
          </c:yVal>
          <c:smooth val="1"/>
        </c:ser>
        <c:axId val="52661338"/>
        <c:axId val="4189995"/>
      </c:scatterChart>
      <c:valAx>
        <c:axId val="526613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89995"/>
        <c:crosses val="autoZero"/>
        <c:crossBetween val="midCat"/>
        <c:dispUnits/>
      </c:valAx>
      <c:valAx>
        <c:axId val="418999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26613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CONDUCTIVITY [J/(s*°K*m)]</a:t>
            </a:r>
          </a:p>
        </c:rich>
      </c:tx>
      <c:layout>
        <c:manualLayout>
          <c:xMode val="factor"/>
          <c:yMode val="factor"/>
          <c:x val="-0.07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0745"/>
          <c:w val="0.79475"/>
          <c:h val="0.87875"/>
        </c:manualLayout>
      </c:layout>
      <c:scatterChart>
        <c:scatterStyle val="lineMarker"/>
        <c:varyColors val="0"/>
        <c:ser>
          <c:idx val="6"/>
          <c:order val="0"/>
          <c:tx>
            <c:strRef>
              <c:f>'NO-FLEX'!$H$348</c:f>
              <c:strCache>
                <c:ptCount val="1"/>
                <c:pt idx="0">
                  <c:v>Q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'NO-FLEX'!$A$349:$A$450</c:f>
              <c:numCache>
                <c:ptCount val="102"/>
                <c:pt idx="1">
                  <c:v>0.001</c:v>
                </c:pt>
                <c:pt idx="2">
                  <c:v>0.01</c:v>
                </c:pt>
                <c:pt idx="3">
                  <c:v>0.02</c:v>
                </c:pt>
                <c:pt idx="4">
                  <c:v>0.03</c:v>
                </c:pt>
                <c:pt idx="5">
                  <c:v>0.04</c:v>
                </c:pt>
                <c:pt idx="6">
                  <c:v>0.05</c:v>
                </c:pt>
                <c:pt idx="7">
                  <c:v>0.060000000000000005</c:v>
                </c:pt>
                <c:pt idx="8">
                  <c:v>0.07</c:v>
                </c:pt>
                <c:pt idx="9">
                  <c:v>0.08</c:v>
                </c:pt>
                <c:pt idx="10">
                  <c:v>0.09</c:v>
                </c:pt>
                <c:pt idx="11">
                  <c:v>0.09999999999999999</c:v>
                </c:pt>
                <c:pt idx="12">
                  <c:v>0.10999999999999999</c:v>
                </c:pt>
                <c:pt idx="13">
                  <c:v>0.11999999999999998</c:v>
                </c:pt>
                <c:pt idx="14">
                  <c:v>0.12999999999999998</c:v>
                </c:pt>
                <c:pt idx="15">
                  <c:v>0.13999999999999999</c:v>
                </c:pt>
                <c:pt idx="16">
                  <c:v>0.15</c:v>
                </c:pt>
                <c:pt idx="17">
                  <c:v>0.16</c:v>
                </c:pt>
                <c:pt idx="18">
                  <c:v>0.17</c:v>
                </c:pt>
                <c:pt idx="19">
                  <c:v>0.18000000000000002</c:v>
                </c:pt>
                <c:pt idx="20">
                  <c:v>0.19000000000000003</c:v>
                </c:pt>
                <c:pt idx="21">
                  <c:v>0.20000000000000004</c:v>
                </c:pt>
                <c:pt idx="22">
                  <c:v>0.21000000000000005</c:v>
                </c:pt>
                <c:pt idx="23">
                  <c:v>0.22000000000000006</c:v>
                </c:pt>
                <c:pt idx="24">
                  <c:v>0.23000000000000007</c:v>
                </c:pt>
                <c:pt idx="25">
                  <c:v>0.24000000000000007</c:v>
                </c:pt>
                <c:pt idx="26">
                  <c:v>0.25000000000000006</c:v>
                </c:pt>
                <c:pt idx="27">
                  <c:v>0.26000000000000006</c:v>
                </c:pt>
                <c:pt idx="28">
                  <c:v>0.2700000000000001</c:v>
                </c:pt>
                <c:pt idx="29">
                  <c:v>0.2800000000000001</c:v>
                </c:pt>
                <c:pt idx="30">
                  <c:v>0.2900000000000001</c:v>
                </c:pt>
                <c:pt idx="31">
                  <c:v>0.3000000000000001</c:v>
                </c:pt>
                <c:pt idx="32">
                  <c:v>0.3100000000000001</c:v>
                </c:pt>
                <c:pt idx="33">
                  <c:v>0.3200000000000001</c:v>
                </c:pt>
                <c:pt idx="34">
                  <c:v>0.3300000000000001</c:v>
                </c:pt>
                <c:pt idx="35">
                  <c:v>0.34000000000000014</c:v>
                </c:pt>
                <c:pt idx="36">
                  <c:v>0.35000000000000014</c:v>
                </c:pt>
                <c:pt idx="37">
                  <c:v>0.36000000000000015</c:v>
                </c:pt>
                <c:pt idx="38">
                  <c:v>0.37000000000000016</c:v>
                </c:pt>
                <c:pt idx="39">
                  <c:v>0.38000000000000017</c:v>
                </c:pt>
                <c:pt idx="40">
                  <c:v>0.3900000000000002</c:v>
                </c:pt>
                <c:pt idx="41">
                  <c:v>0.4000000000000002</c:v>
                </c:pt>
                <c:pt idx="42">
                  <c:v>0.4100000000000002</c:v>
                </c:pt>
                <c:pt idx="43">
                  <c:v>0.4200000000000002</c:v>
                </c:pt>
                <c:pt idx="44">
                  <c:v>0.4300000000000002</c:v>
                </c:pt>
                <c:pt idx="45">
                  <c:v>0.4400000000000002</c:v>
                </c:pt>
                <c:pt idx="46">
                  <c:v>0.45000000000000023</c:v>
                </c:pt>
                <c:pt idx="47">
                  <c:v>0.46000000000000024</c:v>
                </c:pt>
                <c:pt idx="48">
                  <c:v>0.47000000000000025</c:v>
                </c:pt>
                <c:pt idx="49">
                  <c:v>0.48000000000000026</c:v>
                </c:pt>
                <c:pt idx="50">
                  <c:v>0.49000000000000027</c:v>
                </c:pt>
                <c:pt idx="51">
                  <c:v>0.5000000000000002</c:v>
                </c:pt>
                <c:pt idx="52">
                  <c:v>0.5100000000000002</c:v>
                </c:pt>
                <c:pt idx="53">
                  <c:v>0.5200000000000002</c:v>
                </c:pt>
                <c:pt idx="54">
                  <c:v>0.5300000000000002</c:v>
                </c:pt>
                <c:pt idx="55">
                  <c:v>0.5400000000000003</c:v>
                </c:pt>
                <c:pt idx="56">
                  <c:v>0.5500000000000003</c:v>
                </c:pt>
                <c:pt idx="57">
                  <c:v>0.5600000000000003</c:v>
                </c:pt>
                <c:pt idx="58">
                  <c:v>0.5700000000000003</c:v>
                </c:pt>
                <c:pt idx="59">
                  <c:v>0.5800000000000003</c:v>
                </c:pt>
                <c:pt idx="60">
                  <c:v>0.5900000000000003</c:v>
                </c:pt>
                <c:pt idx="61">
                  <c:v>0.6000000000000003</c:v>
                </c:pt>
                <c:pt idx="62">
                  <c:v>0.6100000000000003</c:v>
                </c:pt>
                <c:pt idx="63">
                  <c:v>0.6200000000000003</c:v>
                </c:pt>
                <c:pt idx="64">
                  <c:v>0.6300000000000003</c:v>
                </c:pt>
                <c:pt idx="65">
                  <c:v>0.6400000000000003</c:v>
                </c:pt>
                <c:pt idx="66">
                  <c:v>0.6500000000000004</c:v>
                </c:pt>
                <c:pt idx="67">
                  <c:v>0.6600000000000004</c:v>
                </c:pt>
                <c:pt idx="68">
                  <c:v>0.6700000000000004</c:v>
                </c:pt>
                <c:pt idx="69">
                  <c:v>0.6800000000000004</c:v>
                </c:pt>
                <c:pt idx="70">
                  <c:v>0.6900000000000004</c:v>
                </c:pt>
                <c:pt idx="71">
                  <c:v>0.7000000000000004</c:v>
                </c:pt>
                <c:pt idx="72">
                  <c:v>0.7100000000000004</c:v>
                </c:pt>
                <c:pt idx="73">
                  <c:v>0.7200000000000004</c:v>
                </c:pt>
                <c:pt idx="74">
                  <c:v>0.7300000000000004</c:v>
                </c:pt>
                <c:pt idx="75">
                  <c:v>0.7400000000000004</c:v>
                </c:pt>
                <c:pt idx="76">
                  <c:v>0.7500000000000004</c:v>
                </c:pt>
                <c:pt idx="77">
                  <c:v>0.7600000000000005</c:v>
                </c:pt>
                <c:pt idx="78">
                  <c:v>0.7700000000000005</c:v>
                </c:pt>
                <c:pt idx="79">
                  <c:v>0.7800000000000005</c:v>
                </c:pt>
                <c:pt idx="80">
                  <c:v>0.7900000000000005</c:v>
                </c:pt>
                <c:pt idx="81">
                  <c:v>0.8000000000000005</c:v>
                </c:pt>
                <c:pt idx="82">
                  <c:v>0.8100000000000005</c:v>
                </c:pt>
                <c:pt idx="83">
                  <c:v>0.8200000000000005</c:v>
                </c:pt>
                <c:pt idx="84">
                  <c:v>0.8300000000000005</c:v>
                </c:pt>
                <c:pt idx="85">
                  <c:v>0.8400000000000005</c:v>
                </c:pt>
                <c:pt idx="86">
                  <c:v>0.8500000000000005</c:v>
                </c:pt>
                <c:pt idx="87">
                  <c:v>0.8600000000000005</c:v>
                </c:pt>
                <c:pt idx="88">
                  <c:v>0.8700000000000006</c:v>
                </c:pt>
                <c:pt idx="89">
                  <c:v>0.8800000000000006</c:v>
                </c:pt>
                <c:pt idx="90">
                  <c:v>0.8900000000000006</c:v>
                </c:pt>
                <c:pt idx="91">
                  <c:v>0.9000000000000006</c:v>
                </c:pt>
                <c:pt idx="92">
                  <c:v>0.9100000000000006</c:v>
                </c:pt>
                <c:pt idx="93">
                  <c:v>0.9200000000000006</c:v>
                </c:pt>
                <c:pt idx="94">
                  <c:v>0.9300000000000006</c:v>
                </c:pt>
                <c:pt idx="95">
                  <c:v>0.9400000000000006</c:v>
                </c:pt>
                <c:pt idx="96">
                  <c:v>0.9500000000000006</c:v>
                </c:pt>
                <c:pt idx="97">
                  <c:v>0.9600000000000006</c:v>
                </c:pt>
                <c:pt idx="98">
                  <c:v>0.9700000000000006</c:v>
                </c:pt>
                <c:pt idx="99">
                  <c:v>0.9800000000000006</c:v>
                </c:pt>
                <c:pt idx="100">
                  <c:v>0.9900000000000007</c:v>
                </c:pt>
                <c:pt idx="101">
                  <c:v>0.999</c:v>
                </c:pt>
              </c:numCache>
            </c:numRef>
          </c:xVal>
          <c:yVal>
            <c:numRef>
              <c:f>'NO-FLEX'!$H$349:$H$450</c:f>
              <c:numCache>
                <c:ptCount val="102"/>
                <c:pt idx="1">
                  <c:v>1.1986154946560155</c:v>
                </c:pt>
                <c:pt idx="2">
                  <c:v>1.1861649870276785</c:v>
                </c:pt>
                <c:pt idx="3">
                  <c:v>1.172352875334189</c:v>
                </c:pt>
                <c:pt idx="4">
                  <c:v>1.1585646219397736</c:v>
                </c:pt>
                <c:pt idx="5">
                  <c:v>1.1448012218017778</c:v>
                </c:pt>
                <c:pt idx="6">
                  <c:v>1.1310637090364344</c:v>
                </c:pt>
                <c:pt idx="7">
                  <c:v>1.1173531581445182</c:v>
                </c:pt>
                <c:pt idx="8">
                  <c:v>1.1036706852362275</c:v>
                </c:pt>
                <c:pt idx="9">
                  <c:v>1.090017449250058</c:v>
                </c:pt>
                <c:pt idx="10">
                  <c:v>1.076394653159868</c:v>
                </c:pt>
                <c:pt idx="11">
                  <c:v>1.0628035451636528</c:v>
                </c:pt>
                <c:pt idx="12">
                  <c:v>1.0492454198469117</c:v>
                </c:pt>
                <c:pt idx="13">
                  <c:v>1.0357216193127536</c:v>
                </c:pt>
                <c:pt idx="14">
                  <c:v>1.022233534270173</c:v>
                </c:pt>
                <c:pt idx="15">
                  <c:v>1.008782605071153</c:v>
                </c:pt>
                <c:pt idx="16">
                  <c:v>0.995370322686475</c:v>
                </c:pt>
                <c:pt idx="17">
                  <c:v>0.981998229609309</c:v>
                </c:pt>
                <c:pt idx="18">
                  <c:v>0.968667920674869</c:v>
                </c:pt>
                <c:pt idx="19">
                  <c:v>0.9553810437835885</c:v>
                </c:pt>
                <c:pt idx="20">
                  <c:v>0.9421393005145055</c:v>
                </c:pt>
                <c:pt idx="21">
                  <c:v>0.9289444466147528</c:v>
                </c:pt>
                <c:pt idx="22">
                  <c:v>0.9157982923503382</c:v>
                </c:pt>
                <c:pt idx="23">
                  <c:v>0.9027027027027027</c:v>
                </c:pt>
                <c:pt idx="24">
                  <c:v>0.8896595973949474</c:v>
                </c:pt>
                <c:pt idx="25">
                  <c:v>0.8766709507310936</c:v>
                </c:pt>
                <c:pt idx="26">
                  <c:v>0.8637387912313267</c:v>
                </c:pt>
                <c:pt idx="27">
                  <c:v>0.8508652010458978</c:v>
                </c:pt>
                <c:pt idx="28">
                  <c:v>0.8380523151302254</c:v>
                </c:pt>
                <c:pt idx="29">
                  <c:v>0.8253023201637889</c:v>
                </c:pt>
                <c:pt idx="30">
                  <c:v>0.8126174531956609</c:v>
                </c:pt>
                <c:pt idx="31">
                  <c:v>0.7999999999999999</c:v>
                </c:pt>
                <c:pt idx="32">
                  <c:v>0.7874522931255571</c:v>
                </c:pt>
                <c:pt idx="33">
                  <c:v>0.7749767096242505</c:v>
                </c:pt>
                <c:pt idx="34">
                  <c:v>0.762575668445162</c:v>
                </c:pt>
                <c:pt idx="35">
                  <c:v>0.7502516274819188</c:v>
                </c:pt>
                <c:pt idx="36">
                  <c:v>0.7380070802633606</c:v>
                </c:pt>
                <c:pt idx="37">
                  <c:v>0.7258445522796738</c:v>
                </c:pt>
                <c:pt idx="38">
                  <c:v>0.7137665969387872</c:v>
                </c:pt>
                <c:pt idx="39">
                  <c:v>0.7017757911507864</c:v>
                </c:pt>
                <c:pt idx="40">
                  <c:v>0.6898747305413983</c:v>
                </c:pt>
                <c:pt idx="41">
                  <c:v>0.6780660242991979</c:v>
                </c:pt>
                <c:pt idx="42">
                  <c:v>0.6663522896650867</c:v>
                </c:pt>
                <c:pt idx="43">
                  <c:v>0.6547361460767395</c:v>
                </c:pt>
                <c:pt idx="44">
                  <c:v>0.6432202089850657</c:v>
                </c:pt>
                <c:pt idx="45">
                  <c:v>0.6318070833642428</c:v>
                </c:pt>
                <c:pt idx="46">
                  <c:v>0.6204993569414633</c:v>
                </c:pt>
                <c:pt idx="47">
                  <c:v>0.6092995931771559</c:v>
                </c:pt>
                <c:pt idx="48">
                  <c:v>0.5982103240309673</c:v>
                </c:pt>
                <c:pt idx="49">
                  <c:v>0.5872340425531913</c:v>
                </c:pt>
                <c:pt idx="50">
                  <c:v>0.5763731953454626</c:v>
                </c:pt>
                <c:pt idx="51">
                  <c:v>0.5656301749383398</c:v>
                </c:pt>
                <c:pt idx="52">
                  <c:v>0.5550073121367656</c:v>
                </c:pt>
                <c:pt idx="53">
                  <c:v>0.5445068683872446</c:v>
                </c:pt>
                <c:pt idx="54">
                  <c:v>0.5341310282228046</c:v>
                </c:pt>
                <c:pt idx="55">
                  <c:v>0.5238818918433612</c:v>
                </c:pt>
                <c:pt idx="56">
                  <c:v>0.513761467889908</c:v>
                </c:pt>
                <c:pt idx="57">
                  <c:v>0.5037716664709447</c:v>
                </c:pt>
                <c:pt idx="58">
                  <c:v>0.49391429249871777</c:v>
                </c:pt>
                <c:pt idx="59">
                  <c:v>0.4841910393911594</c:v>
                </c:pt>
                <c:pt idx="60">
                  <c:v>0.47460348319286</c:v>
                </c:pt>
                <c:pt idx="61">
                  <c:v>0.46515307716504595</c:v>
                </c:pt>
                <c:pt idx="62">
                  <c:v>0.44532879320992375</c:v>
                </c:pt>
                <c:pt idx="63">
                  <c:v>0.4270410216173248</c:v>
                </c:pt>
                <c:pt idx="64">
                  <c:v>0.41008920626534495</c:v>
                </c:pt>
                <c:pt idx="65">
                  <c:v>0.3943066614692856</c:v>
                </c:pt>
                <c:pt idx="66">
                  <c:v>0.3795535157512918</c:v>
                </c:pt>
                <c:pt idx="67">
                  <c:v>0.36571136127020626</c:v>
                </c:pt>
                <c:pt idx="68">
                  <c:v>0.35267914153905666</c:v>
                </c:pt>
                <c:pt idx="69">
                  <c:v>0.340369951488992</c:v>
                </c:pt>
                <c:pt idx="70">
                  <c:v>0.3287085187198747</c:v>
                </c:pt>
                <c:pt idx="71">
                  <c:v>0.31762919944264617</c:v>
                </c:pt>
                <c:pt idx="72">
                  <c:v>0.3070743674543084</c:v>
                </c:pt>
                <c:pt idx="73">
                  <c:v>0.29699310602663437</c:v>
                </c:pt>
                <c:pt idx="74">
                  <c:v>0.28734013506177697</c:v>
                </c:pt>
                <c:pt idx="75">
                  <c:v>0.2780749220523022</c:v>
                </c:pt>
                <c:pt idx="76">
                  <c:v>0.26916093713459205</c:v>
                </c:pt>
                <c:pt idx="77">
                  <c:v>0.2605650210936869</c:v>
                </c:pt>
                <c:pt idx="78">
                  <c:v>0.2522568414120719</c:v>
                </c:pt>
                <c:pt idx="79">
                  <c:v>0.24420841592575793</c:v>
                </c:pt>
                <c:pt idx="80">
                  <c:v>0.23639368673168504</c:v>
                </c:pt>
                <c:pt idx="81">
                  <c:v>0.22878812890295572</c:v>
                </c:pt>
                <c:pt idx="82">
                  <c:v>0.2213683794050355</c:v>
                </c:pt>
                <c:pt idx="83">
                  <c:v>0.21411187132903398</c:v>
                </c:pt>
                <c:pt idx="84">
                  <c:v>0.20699645697344465</c:v>
                </c:pt>
                <c:pt idx="85">
                  <c:v>0.19999999999999965</c:v>
                </c:pt>
                <c:pt idx="86">
                  <c:v>0.1930999111058577</c:v>
                </c:pt>
                <c:pt idx="87">
                  <c:v>0.1862725920572732</c:v>
                </c:pt>
                <c:pt idx="88">
                  <c:v>0.17949273715332728</c:v>
                </c:pt>
                <c:pt idx="89">
                  <c:v>0.17273241495104377</c:v>
                </c:pt>
                <c:pt idx="90">
                  <c:v>0.16595980838255525</c:v>
                </c:pt>
                <c:pt idx="91">
                  <c:v>0.1591374126494877</c:v>
                </c:pt>
                <c:pt idx="92">
                  <c:v>0.15221934563584127</c:v>
                </c:pt>
                <c:pt idx="93">
                  <c:v>0.14514714604098666</c:v>
                </c:pt>
                <c:pt idx="94">
                  <c:v>0.13784285984395683</c:v>
                </c:pt>
                <c:pt idx="95">
                  <c:v>0.1301969417232318</c:v>
                </c:pt>
                <c:pt idx="96">
                  <c:v>0.1220453911296284</c:v>
                </c:pt>
                <c:pt idx="97">
                  <c:v>0.11312196577081166</c:v>
                </c:pt>
                <c:pt idx="98">
                  <c:v>0.1029432538476718</c:v>
                </c:pt>
                <c:pt idx="99">
                  <c:v>0.09046613136238794</c:v>
                </c:pt>
                <c:pt idx="100">
                  <c:v>0.072578905888778</c:v>
                </c:pt>
                <c:pt idx="101">
                  <c:v>0.03177696930936629</c:v>
                </c:pt>
              </c:numCache>
            </c:numRef>
          </c:yVal>
          <c:smooth val="0"/>
        </c:ser>
        <c:ser>
          <c:idx val="7"/>
          <c:order val="1"/>
          <c:tx>
            <c:strRef>
              <c:f>'NO-FLEX'!$I$348</c:f>
              <c:strCache>
                <c:ptCount val="1"/>
                <c:pt idx="0">
                  <c:v>H/S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'NO-FLEX'!$A$349:$A$450</c:f>
              <c:numCache>
                <c:ptCount val="102"/>
                <c:pt idx="1">
                  <c:v>0.001</c:v>
                </c:pt>
                <c:pt idx="2">
                  <c:v>0.01</c:v>
                </c:pt>
                <c:pt idx="3">
                  <c:v>0.02</c:v>
                </c:pt>
                <c:pt idx="4">
                  <c:v>0.03</c:v>
                </c:pt>
                <c:pt idx="5">
                  <c:v>0.04</c:v>
                </c:pt>
                <c:pt idx="6">
                  <c:v>0.05</c:v>
                </c:pt>
                <c:pt idx="7">
                  <c:v>0.060000000000000005</c:v>
                </c:pt>
                <c:pt idx="8">
                  <c:v>0.07</c:v>
                </c:pt>
                <c:pt idx="9">
                  <c:v>0.08</c:v>
                </c:pt>
                <c:pt idx="10">
                  <c:v>0.09</c:v>
                </c:pt>
                <c:pt idx="11">
                  <c:v>0.09999999999999999</c:v>
                </c:pt>
                <c:pt idx="12">
                  <c:v>0.10999999999999999</c:v>
                </c:pt>
                <c:pt idx="13">
                  <c:v>0.11999999999999998</c:v>
                </c:pt>
                <c:pt idx="14">
                  <c:v>0.12999999999999998</c:v>
                </c:pt>
                <c:pt idx="15">
                  <c:v>0.13999999999999999</c:v>
                </c:pt>
                <c:pt idx="16">
                  <c:v>0.15</c:v>
                </c:pt>
                <c:pt idx="17">
                  <c:v>0.16</c:v>
                </c:pt>
                <c:pt idx="18">
                  <c:v>0.17</c:v>
                </c:pt>
                <c:pt idx="19">
                  <c:v>0.18000000000000002</c:v>
                </c:pt>
                <c:pt idx="20">
                  <c:v>0.19000000000000003</c:v>
                </c:pt>
                <c:pt idx="21">
                  <c:v>0.20000000000000004</c:v>
                </c:pt>
                <c:pt idx="22">
                  <c:v>0.21000000000000005</c:v>
                </c:pt>
                <c:pt idx="23">
                  <c:v>0.22000000000000006</c:v>
                </c:pt>
                <c:pt idx="24">
                  <c:v>0.23000000000000007</c:v>
                </c:pt>
                <c:pt idx="25">
                  <c:v>0.24000000000000007</c:v>
                </c:pt>
                <c:pt idx="26">
                  <c:v>0.25000000000000006</c:v>
                </c:pt>
                <c:pt idx="27">
                  <c:v>0.26000000000000006</c:v>
                </c:pt>
                <c:pt idx="28">
                  <c:v>0.2700000000000001</c:v>
                </c:pt>
                <c:pt idx="29">
                  <c:v>0.2800000000000001</c:v>
                </c:pt>
                <c:pt idx="30">
                  <c:v>0.2900000000000001</c:v>
                </c:pt>
                <c:pt idx="31">
                  <c:v>0.3000000000000001</c:v>
                </c:pt>
                <c:pt idx="32">
                  <c:v>0.3100000000000001</c:v>
                </c:pt>
                <c:pt idx="33">
                  <c:v>0.3200000000000001</c:v>
                </c:pt>
                <c:pt idx="34">
                  <c:v>0.3300000000000001</c:v>
                </c:pt>
                <c:pt idx="35">
                  <c:v>0.34000000000000014</c:v>
                </c:pt>
                <c:pt idx="36">
                  <c:v>0.35000000000000014</c:v>
                </c:pt>
                <c:pt idx="37">
                  <c:v>0.36000000000000015</c:v>
                </c:pt>
                <c:pt idx="38">
                  <c:v>0.37000000000000016</c:v>
                </c:pt>
                <c:pt idx="39">
                  <c:v>0.38000000000000017</c:v>
                </c:pt>
                <c:pt idx="40">
                  <c:v>0.3900000000000002</c:v>
                </c:pt>
                <c:pt idx="41">
                  <c:v>0.4000000000000002</c:v>
                </c:pt>
                <c:pt idx="42">
                  <c:v>0.4100000000000002</c:v>
                </c:pt>
                <c:pt idx="43">
                  <c:v>0.4200000000000002</c:v>
                </c:pt>
                <c:pt idx="44">
                  <c:v>0.4300000000000002</c:v>
                </c:pt>
                <c:pt idx="45">
                  <c:v>0.4400000000000002</c:v>
                </c:pt>
                <c:pt idx="46">
                  <c:v>0.45000000000000023</c:v>
                </c:pt>
                <c:pt idx="47">
                  <c:v>0.46000000000000024</c:v>
                </c:pt>
                <c:pt idx="48">
                  <c:v>0.47000000000000025</c:v>
                </c:pt>
                <c:pt idx="49">
                  <c:v>0.48000000000000026</c:v>
                </c:pt>
                <c:pt idx="50">
                  <c:v>0.49000000000000027</c:v>
                </c:pt>
                <c:pt idx="51">
                  <c:v>0.5000000000000002</c:v>
                </c:pt>
                <c:pt idx="52">
                  <c:v>0.5100000000000002</c:v>
                </c:pt>
                <c:pt idx="53">
                  <c:v>0.5200000000000002</c:v>
                </c:pt>
                <c:pt idx="54">
                  <c:v>0.5300000000000002</c:v>
                </c:pt>
                <c:pt idx="55">
                  <c:v>0.5400000000000003</c:v>
                </c:pt>
                <c:pt idx="56">
                  <c:v>0.5500000000000003</c:v>
                </c:pt>
                <c:pt idx="57">
                  <c:v>0.5600000000000003</c:v>
                </c:pt>
                <c:pt idx="58">
                  <c:v>0.5700000000000003</c:v>
                </c:pt>
                <c:pt idx="59">
                  <c:v>0.5800000000000003</c:v>
                </c:pt>
                <c:pt idx="60">
                  <c:v>0.5900000000000003</c:v>
                </c:pt>
                <c:pt idx="61">
                  <c:v>0.6000000000000003</c:v>
                </c:pt>
                <c:pt idx="62">
                  <c:v>0.6100000000000003</c:v>
                </c:pt>
                <c:pt idx="63">
                  <c:v>0.6200000000000003</c:v>
                </c:pt>
                <c:pt idx="64">
                  <c:v>0.6300000000000003</c:v>
                </c:pt>
                <c:pt idx="65">
                  <c:v>0.6400000000000003</c:v>
                </c:pt>
                <c:pt idx="66">
                  <c:v>0.6500000000000004</c:v>
                </c:pt>
                <c:pt idx="67">
                  <c:v>0.6600000000000004</c:v>
                </c:pt>
                <c:pt idx="68">
                  <c:v>0.6700000000000004</c:v>
                </c:pt>
                <c:pt idx="69">
                  <c:v>0.6800000000000004</c:v>
                </c:pt>
                <c:pt idx="70">
                  <c:v>0.6900000000000004</c:v>
                </c:pt>
                <c:pt idx="71">
                  <c:v>0.7000000000000004</c:v>
                </c:pt>
                <c:pt idx="72">
                  <c:v>0.7100000000000004</c:v>
                </c:pt>
                <c:pt idx="73">
                  <c:v>0.7200000000000004</c:v>
                </c:pt>
                <c:pt idx="74">
                  <c:v>0.7300000000000004</c:v>
                </c:pt>
                <c:pt idx="75">
                  <c:v>0.7400000000000004</c:v>
                </c:pt>
                <c:pt idx="76">
                  <c:v>0.7500000000000004</c:v>
                </c:pt>
                <c:pt idx="77">
                  <c:v>0.7600000000000005</c:v>
                </c:pt>
                <c:pt idx="78">
                  <c:v>0.7700000000000005</c:v>
                </c:pt>
                <c:pt idx="79">
                  <c:v>0.7800000000000005</c:v>
                </c:pt>
                <c:pt idx="80">
                  <c:v>0.7900000000000005</c:v>
                </c:pt>
                <c:pt idx="81">
                  <c:v>0.8000000000000005</c:v>
                </c:pt>
                <c:pt idx="82">
                  <c:v>0.8100000000000005</c:v>
                </c:pt>
                <c:pt idx="83">
                  <c:v>0.8200000000000005</c:v>
                </c:pt>
                <c:pt idx="84">
                  <c:v>0.8300000000000005</c:v>
                </c:pt>
                <c:pt idx="85">
                  <c:v>0.8400000000000005</c:v>
                </c:pt>
                <c:pt idx="86">
                  <c:v>0.8500000000000005</c:v>
                </c:pt>
                <c:pt idx="87">
                  <c:v>0.8600000000000005</c:v>
                </c:pt>
                <c:pt idx="88">
                  <c:v>0.8700000000000006</c:v>
                </c:pt>
                <c:pt idx="89">
                  <c:v>0.8800000000000006</c:v>
                </c:pt>
                <c:pt idx="90">
                  <c:v>0.8900000000000006</c:v>
                </c:pt>
                <c:pt idx="91">
                  <c:v>0.9000000000000006</c:v>
                </c:pt>
                <c:pt idx="92">
                  <c:v>0.9100000000000006</c:v>
                </c:pt>
                <c:pt idx="93">
                  <c:v>0.9200000000000006</c:v>
                </c:pt>
                <c:pt idx="94">
                  <c:v>0.9300000000000006</c:v>
                </c:pt>
                <c:pt idx="95">
                  <c:v>0.9400000000000006</c:v>
                </c:pt>
                <c:pt idx="96">
                  <c:v>0.9500000000000006</c:v>
                </c:pt>
                <c:pt idx="97">
                  <c:v>0.9600000000000006</c:v>
                </c:pt>
                <c:pt idx="98">
                  <c:v>0.9700000000000006</c:v>
                </c:pt>
                <c:pt idx="99">
                  <c:v>0.9800000000000006</c:v>
                </c:pt>
                <c:pt idx="100">
                  <c:v>0.9900000000000007</c:v>
                </c:pt>
                <c:pt idx="101">
                  <c:v>0.999</c:v>
                </c:pt>
              </c:numCache>
            </c:numRef>
          </c:xVal>
          <c:yVal>
            <c:numRef>
              <c:f>'NO-FLEX'!$I$349:$I$450</c:f>
              <c:numCache>
                <c:ptCount val="102"/>
                <c:pt idx="1">
                  <c:v>1.1986159169550172</c:v>
                </c:pt>
                <c:pt idx="2">
                  <c:v>1.186206896551724</c:v>
                </c:pt>
                <c:pt idx="3">
                  <c:v>1.1725190839694657</c:v>
                </c:pt>
                <c:pt idx="4">
                  <c:v>1.1589353612167301</c:v>
                </c:pt>
                <c:pt idx="5">
                  <c:v>1.1454545454545455</c:v>
                </c:pt>
                <c:pt idx="6">
                  <c:v>1.1320754716981134</c:v>
                </c:pt>
                <c:pt idx="7">
                  <c:v>1.118796992481203</c:v>
                </c:pt>
                <c:pt idx="8">
                  <c:v>1.1056179775280899</c:v>
                </c:pt>
                <c:pt idx="9">
                  <c:v>1.0925373134328358</c:v>
                </c:pt>
                <c:pt idx="10">
                  <c:v>1.0795539033457249</c:v>
                </c:pt>
                <c:pt idx="11">
                  <c:v>1.0666666666666667</c:v>
                </c:pt>
                <c:pt idx="12">
                  <c:v>1.0538745387453874</c:v>
                </c:pt>
                <c:pt idx="13">
                  <c:v>1.0411764705882354</c:v>
                </c:pt>
                <c:pt idx="14">
                  <c:v>1.0285714285714287</c:v>
                </c:pt>
                <c:pt idx="15">
                  <c:v>1.0160583941605839</c:v>
                </c:pt>
                <c:pt idx="16">
                  <c:v>1.0036363636363637</c:v>
                </c:pt>
                <c:pt idx="17">
                  <c:v>0.9913043478260871</c:v>
                </c:pt>
                <c:pt idx="18">
                  <c:v>0.9790613718411554</c:v>
                </c:pt>
                <c:pt idx="19">
                  <c:v>0.9669064748201439</c:v>
                </c:pt>
                <c:pt idx="20">
                  <c:v>0.9548387096774196</c:v>
                </c:pt>
                <c:pt idx="21">
                  <c:v>0.9428571428571428</c:v>
                </c:pt>
                <c:pt idx="22">
                  <c:v>0.9309608540925267</c:v>
                </c:pt>
                <c:pt idx="23">
                  <c:v>0.9191489361702128</c:v>
                </c:pt>
                <c:pt idx="24">
                  <c:v>0.9074204946996467</c:v>
                </c:pt>
                <c:pt idx="25">
                  <c:v>0.8957746478873237</c:v>
                </c:pt>
                <c:pt idx="26">
                  <c:v>0.8842105263157896</c:v>
                </c:pt>
                <c:pt idx="27">
                  <c:v>0.8727272727272728</c:v>
                </c:pt>
                <c:pt idx="28">
                  <c:v>0.8613240418118465</c:v>
                </c:pt>
                <c:pt idx="29">
                  <c:v>0.8500000000000001</c:v>
                </c:pt>
                <c:pt idx="30">
                  <c:v>0.8387543252595157</c:v>
                </c:pt>
                <c:pt idx="31">
                  <c:v>0.8275862068965518</c:v>
                </c:pt>
                <c:pt idx="32">
                  <c:v>0.8164948453608247</c:v>
                </c:pt>
                <c:pt idx="33">
                  <c:v>0.8054794520547945</c:v>
                </c:pt>
                <c:pt idx="34">
                  <c:v>0.7945392491467577</c:v>
                </c:pt>
                <c:pt idx="35">
                  <c:v>0.783673469387755</c:v>
                </c:pt>
                <c:pt idx="36">
                  <c:v>0.7728813559322034</c:v>
                </c:pt>
                <c:pt idx="37">
                  <c:v>0.762162162162162</c:v>
                </c:pt>
                <c:pt idx="38">
                  <c:v>0.7515151515151514</c:v>
                </c:pt>
                <c:pt idx="39">
                  <c:v>0.7409395973154361</c:v>
                </c:pt>
                <c:pt idx="40">
                  <c:v>0.7304347826086955</c:v>
                </c:pt>
                <c:pt idx="41">
                  <c:v>0.7199999999999999</c:v>
                </c:pt>
                <c:pt idx="42">
                  <c:v>0.7096345514950165</c:v>
                </c:pt>
                <c:pt idx="43">
                  <c:v>0.6993377483443708</c:v>
                </c:pt>
                <c:pt idx="44">
                  <c:v>0.6891089108910889</c:v>
                </c:pt>
                <c:pt idx="45">
                  <c:v>0.6789473684210525</c:v>
                </c:pt>
                <c:pt idx="46">
                  <c:v>0.6688524590163933</c:v>
                </c:pt>
                <c:pt idx="47">
                  <c:v>0.6588235294117646</c:v>
                </c:pt>
                <c:pt idx="48">
                  <c:v>0.64885993485342</c:v>
                </c:pt>
                <c:pt idx="49">
                  <c:v>0.6389610389610387</c:v>
                </c:pt>
                <c:pt idx="50">
                  <c:v>0.6291262135922328</c:v>
                </c:pt>
                <c:pt idx="51">
                  <c:v>0.6193548387096773</c:v>
                </c:pt>
                <c:pt idx="52">
                  <c:v>0.6096463022508037</c:v>
                </c:pt>
                <c:pt idx="53">
                  <c:v>0.5999999999999998</c:v>
                </c:pt>
                <c:pt idx="54">
                  <c:v>0.5904153354632586</c:v>
                </c:pt>
                <c:pt idx="55">
                  <c:v>0.5808917197452228</c:v>
                </c:pt>
                <c:pt idx="56">
                  <c:v>0.5714285714285714</c:v>
                </c:pt>
                <c:pt idx="57">
                  <c:v>0.5620253164556961</c:v>
                </c:pt>
                <c:pt idx="58">
                  <c:v>0.5526813880126181</c:v>
                </c:pt>
                <c:pt idx="59">
                  <c:v>0.5433962264150941</c:v>
                </c:pt>
                <c:pt idx="60">
                  <c:v>0.5341692789968651</c:v>
                </c:pt>
                <c:pt idx="61">
                  <c:v>0.5249999999999991</c:v>
                </c:pt>
                <c:pt idx="62">
                  <c:v>0.4955945805281793</c:v>
                </c:pt>
                <c:pt idx="63">
                  <c:v>0.46921071498403094</c:v>
                </c:pt>
                <c:pt idx="64">
                  <c:v>0.4453948307868048</c:v>
                </c:pt>
                <c:pt idx="65">
                  <c:v>0.4237788246962551</c:v>
                </c:pt>
                <c:pt idx="66">
                  <c:v>0.40406072106261787</c:v>
                </c:pt>
                <c:pt idx="67">
                  <c:v>0.38599033816425055</c:v>
                </c:pt>
                <c:pt idx="68">
                  <c:v>0.36935850940431897</c:v>
                </c:pt>
                <c:pt idx="69">
                  <c:v>0.3539888682745821</c:v>
                </c:pt>
                <c:pt idx="70">
                  <c:v>0.3397315089712142</c:v>
                </c:pt>
                <c:pt idx="71">
                  <c:v>0.3264580369843523</c:v>
                </c:pt>
                <c:pt idx="72">
                  <c:v>0.3140576615810976</c:v>
                </c:pt>
                <c:pt idx="73">
                  <c:v>0.302434077079107</c:v>
                </c:pt>
                <c:pt idx="74">
                  <c:v>0.2915029462640804</c:v>
                </c:pt>
                <c:pt idx="75">
                  <c:v>0.28118984634434574</c:v>
                </c:pt>
                <c:pt idx="76">
                  <c:v>0.271428571428571</c:v>
                </c:pt>
                <c:pt idx="77">
                  <c:v>0.2621597096188743</c:v>
                </c:pt>
                <c:pt idx="78">
                  <c:v>0.25332943007696995</c:v>
                </c:pt>
                <c:pt idx="79">
                  <c:v>0.24488842760767995</c:v>
                </c:pt>
                <c:pt idx="80">
                  <c:v>0.23679098055802655</c:v>
                </c:pt>
                <c:pt idx="81">
                  <c:v>0.2289940828402363</c:v>
                </c:pt>
                <c:pt idx="82">
                  <c:v>0.22145661296872846</c:v>
                </c:pt>
                <c:pt idx="83">
                  <c:v>0.21413850211617458</c:v>
                </c:pt>
                <c:pt idx="84">
                  <c:v>0.20699985890541928</c:v>
                </c:pt>
                <c:pt idx="85">
                  <c:v>0.19999999999999965</c:v>
                </c:pt>
                <c:pt idx="86">
                  <c:v>0.19309632079371608</c:v>
                </c:pt>
                <c:pt idx="87">
                  <c:v>0.18624291663821904</c:v>
                </c:pt>
                <c:pt idx="88">
                  <c:v>0.17938882699347405</c:v>
                </c:pt>
                <c:pt idx="89">
                  <c:v>0.17247571386517477</c:v>
                </c:pt>
                <c:pt idx="90">
                  <c:v>0.1654346864603961</c:v>
                </c:pt>
                <c:pt idx="91">
                  <c:v>0.15818181818181776</c:v>
                </c:pt>
                <c:pt idx="92">
                  <c:v>0.15061161753090063</c:v>
                </c:pt>
                <c:pt idx="93">
                  <c:v>0.14258720930232505</c:v>
                </c:pt>
                <c:pt idx="94">
                  <c:v>0.13392504930966412</c:v>
                </c:pt>
                <c:pt idx="95">
                  <c:v>0.12437019078739259</c:v>
                </c:pt>
                <c:pt idx="96">
                  <c:v>0.11355443403028052</c:v>
                </c:pt>
                <c:pt idx="97">
                  <c:v>0.10092165898617417</c:v>
                </c:pt>
                <c:pt idx="98">
                  <c:v>0.08558571583474785</c:v>
                </c:pt>
                <c:pt idx="99">
                  <c:v>0.06603710513120353</c:v>
                </c:pt>
                <c:pt idx="100">
                  <c:v>0.039470139200716355</c:v>
                </c:pt>
                <c:pt idx="101">
                  <c:v>0.004825415279658832</c:v>
                </c:pt>
              </c:numCache>
            </c:numRef>
          </c:yVal>
          <c:smooth val="0"/>
        </c:ser>
        <c:ser>
          <c:idx val="8"/>
          <c:order val="2"/>
          <c:tx>
            <c:strRef>
              <c:f>'NO-FLEX'!$J$348</c:f>
              <c:strCache>
                <c:ptCount val="1"/>
                <c:pt idx="0">
                  <c:v>H/S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'NO-FLEX'!$A$349:$A$450</c:f>
              <c:numCache>
                <c:ptCount val="102"/>
                <c:pt idx="1">
                  <c:v>0.001</c:v>
                </c:pt>
                <c:pt idx="2">
                  <c:v>0.01</c:v>
                </c:pt>
                <c:pt idx="3">
                  <c:v>0.02</c:v>
                </c:pt>
                <c:pt idx="4">
                  <c:v>0.03</c:v>
                </c:pt>
                <c:pt idx="5">
                  <c:v>0.04</c:v>
                </c:pt>
                <c:pt idx="6">
                  <c:v>0.05</c:v>
                </c:pt>
                <c:pt idx="7">
                  <c:v>0.060000000000000005</c:v>
                </c:pt>
                <c:pt idx="8">
                  <c:v>0.07</c:v>
                </c:pt>
                <c:pt idx="9">
                  <c:v>0.08</c:v>
                </c:pt>
                <c:pt idx="10">
                  <c:v>0.09</c:v>
                </c:pt>
                <c:pt idx="11">
                  <c:v>0.09999999999999999</c:v>
                </c:pt>
                <c:pt idx="12">
                  <c:v>0.10999999999999999</c:v>
                </c:pt>
                <c:pt idx="13">
                  <c:v>0.11999999999999998</c:v>
                </c:pt>
                <c:pt idx="14">
                  <c:v>0.12999999999999998</c:v>
                </c:pt>
                <c:pt idx="15">
                  <c:v>0.13999999999999999</c:v>
                </c:pt>
                <c:pt idx="16">
                  <c:v>0.15</c:v>
                </c:pt>
                <c:pt idx="17">
                  <c:v>0.16</c:v>
                </c:pt>
                <c:pt idx="18">
                  <c:v>0.17</c:v>
                </c:pt>
                <c:pt idx="19">
                  <c:v>0.18000000000000002</c:v>
                </c:pt>
                <c:pt idx="20">
                  <c:v>0.19000000000000003</c:v>
                </c:pt>
                <c:pt idx="21">
                  <c:v>0.20000000000000004</c:v>
                </c:pt>
                <c:pt idx="22">
                  <c:v>0.21000000000000005</c:v>
                </c:pt>
                <c:pt idx="23">
                  <c:v>0.22000000000000006</c:v>
                </c:pt>
                <c:pt idx="24">
                  <c:v>0.23000000000000007</c:v>
                </c:pt>
                <c:pt idx="25">
                  <c:v>0.24000000000000007</c:v>
                </c:pt>
                <c:pt idx="26">
                  <c:v>0.25000000000000006</c:v>
                </c:pt>
                <c:pt idx="27">
                  <c:v>0.26000000000000006</c:v>
                </c:pt>
                <c:pt idx="28">
                  <c:v>0.2700000000000001</c:v>
                </c:pt>
                <c:pt idx="29">
                  <c:v>0.2800000000000001</c:v>
                </c:pt>
                <c:pt idx="30">
                  <c:v>0.2900000000000001</c:v>
                </c:pt>
                <c:pt idx="31">
                  <c:v>0.3000000000000001</c:v>
                </c:pt>
                <c:pt idx="32">
                  <c:v>0.3100000000000001</c:v>
                </c:pt>
                <c:pt idx="33">
                  <c:v>0.3200000000000001</c:v>
                </c:pt>
                <c:pt idx="34">
                  <c:v>0.3300000000000001</c:v>
                </c:pt>
                <c:pt idx="35">
                  <c:v>0.34000000000000014</c:v>
                </c:pt>
                <c:pt idx="36">
                  <c:v>0.35000000000000014</c:v>
                </c:pt>
                <c:pt idx="37">
                  <c:v>0.36000000000000015</c:v>
                </c:pt>
                <c:pt idx="38">
                  <c:v>0.37000000000000016</c:v>
                </c:pt>
                <c:pt idx="39">
                  <c:v>0.38000000000000017</c:v>
                </c:pt>
                <c:pt idx="40">
                  <c:v>0.3900000000000002</c:v>
                </c:pt>
                <c:pt idx="41">
                  <c:v>0.4000000000000002</c:v>
                </c:pt>
                <c:pt idx="42">
                  <c:v>0.4100000000000002</c:v>
                </c:pt>
                <c:pt idx="43">
                  <c:v>0.4200000000000002</c:v>
                </c:pt>
                <c:pt idx="44">
                  <c:v>0.4300000000000002</c:v>
                </c:pt>
                <c:pt idx="45">
                  <c:v>0.4400000000000002</c:v>
                </c:pt>
                <c:pt idx="46">
                  <c:v>0.45000000000000023</c:v>
                </c:pt>
                <c:pt idx="47">
                  <c:v>0.46000000000000024</c:v>
                </c:pt>
                <c:pt idx="48">
                  <c:v>0.47000000000000025</c:v>
                </c:pt>
                <c:pt idx="49">
                  <c:v>0.48000000000000026</c:v>
                </c:pt>
                <c:pt idx="50">
                  <c:v>0.49000000000000027</c:v>
                </c:pt>
                <c:pt idx="51">
                  <c:v>0.5000000000000002</c:v>
                </c:pt>
                <c:pt idx="52">
                  <c:v>0.5100000000000002</c:v>
                </c:pt>
                <c:pt idx="53">
                  <c:v>0.5200000000000002</c:v>
                </c:pt>
                <c:pt idx="54">
                  <c:v>0.5300000000000002</c:v>
                </c:pt>
                <c:pt idx="55">
                  <c:v>0.5400000000000003</c:v>
                </c:pt>
                <c:pt idx="56">
                  <c:v>0.5500000000000003</c:v>
                </c:pt>
                <c:pt idx="57">
                  <c:v>0.5600000000000003</c:v>
                </c:pt>
                <c:pt idx="58">
                  <c:v>0.5700000000000003</c:v>
                </c:pt>
                <c:pt idx="59">
                  <c:v>0.5800000000000003</c:v>
                </c:pt>
                <c:pt idx="60">
                  <c:v>0.5900000000000003</c:v>
                </c:pt>
                <c:pt idx="61">
                  <c:v>0.6000000000000003</c:v>
                </c:pt>
                <c:pt idx="62">
                  <c:v>0.6100000000000003</c:v>
                </c:pt>
                <c:pt idx="63">
                  <c:v>0.6200000000000003</c:v>
                </c:pt>
                <c:pt idx="64">
                  <c:v>0.6300000000000003</c:v>
                </c:pt>
                <c:pt idx="65">
                  <c:v>0.6400000000000003</c:v>
                </c:pt>
                <c:pt idx="66">
                  <c:v>0.6500000000000004</c:v>
                </c:pt>
                <c:pt idx="67">
                  <c:v>0.6600000000000004</c:v>
                </c:pt>
                <c:pt idx="68">
                  <c:v>0.6700000000000004</c:v>
                </c:pt>
                <c:pt idx="69">
                  <c:v>0.6800000000000004</c:v>
                </c:pt>
                <c:pt idx="70">
                  <c:v>0.6900000000000004</c:v>
                </c:pt>
                <c:pt idx="71">
                  <c:v>0.7000000000000004</c:v>
                </c:pt>
                <c:pt idx="72">
                  <c:v>0.7100000000000004</c:v>
                </c:pt>
                <c:pt idx="73">
                  <c:v>0.7200000000000004</c:v>
                </c:pt>
                <c:pt idx="74">
                  <c:v>0.7300000000000004</c:v>
                </c:pt>
                <c:pt idx="75">
                  <c:v>0.7400000000000004</c:v>
                </c:pt>
                <c:pt idx="76">
                  <c:v>0.7500000000000004</c:v>
                </c:pt>
                <c:pt idx="77">
                  <c:v>0.7600000000000005</c:v>
                </c:pt>
                <c:pt idx="78">
                  <c:v>0.7700000000000005</c:v>
                </c:pt>
                <c:pt idx="79">
                  <c:v>0.7800000000000005</c:v>
                </c:pt>
                <c:pt idx="80">
                  <c:v>0.7900000000000005</c:v>
                </c:pt>
                <c:pt idx="81">
                  <c:v>0.8000000000000005</c:v>
                </c:pt>
                <c:pt idx="82">
                  <c:v>0.8100000000000005</c:v>
                </c:pt>
                <c:pt idx="83">
                  <c:v>0.8200000000000005</c:v>
                </c:pt>
                <c:pt idx="84">
                  <c:v>0.8300000000000005</c:v>
                </c:pt>
                <c:pt idx="85">
                  <c:v>0.8400000000000005</c:v>
                </c:pt>
                <c:pt idx="86">
                  <c:v>0.8500000000000005</c:v>
                </c:pt>
                <c:pt idx="87">
                  <c:v>0.8600000000000005</c:v>
                </c:pt>
                <c:pt idx="88">
                  <c:v>0.8700000000000006</c:v>
                </c:pt>
                <c:pt idx="89">
                  <c:v>0.8800000000000006</c:v>
                </c:pt>
                <c:pt idx="90">
                  <c:v>0.8900000000000006</c:v>
                </c:pt>
                <c:pt idx="91">
                  <c:v>0.9000000000000006</c:v>
                </c:pt>
                <c:pt idx="92">
                  <c:v>0.9100000000000006</c:v>
                </c:pt>
                <c:pt idx="93">
                  <c:v>0.9200000000000006</c:v>
                </c:pt>
                <c:pt idx="94">
                  <c:v>0.9300000000000006</c:v>
                </c:pt>
                <c:pt idx="95">
                  <c:v>0.9400000000000006</c:v>
                </c:pt>
                <c:pt idx="96">
                  <c:v>0.9500000000000006</c:v>
                </c:pt>
                <c:pt idx="97">
                  <c:v>0.9600000000000006</c:v>
                </c:pt>
                <c:pt idx="98">
                  <c:v>0.9700000000000006</c:v>
                </c:pt>
                <c:pt idx="99">
                  <c:v>0.9800000000000006</c:v>
                </c:pt>
                <c:pt idx="100">
                  <c:v>0.9900000000000007</c:v>
                </c:pt>
                <c:pt idx="101">
                  <c:v>0.999</c:v>
                </c:pt>
              </c:numCache>
            </c:numRef>
          </c:xVal>
          <c:yVal>
            <c:numRef>
              <c:f>'NO-FLEX'!$J$349:$J$450</c:f>
              <c:numCache>
                <c:ptCount val="102"/>
                <c:pt idx="1">
                  <c:v>1.1973377703826955</c:v>
                </c:pt>
                <c:pt idx="2">
                  <c:v>1.1737704918032787</c:v>
                </c:pt>
                <c:pt idx="3">
                  <c:v>1.1483870967741936</c:v>
                </c:pt>
                <c:pt idx="4">
                  <c:v>1.1238095238095238</c:v>
                </c:pt>
                <c:pt idx="5">
                  <c:v>1.1</c:v>
                </c:pt>
                <c:pt idx="6">
                  <c:v>1.076923076923077</c:v>
                </c:pt>
                <c:pt idx="7">
                  <c:v>1.0545454545454547</c:v>
                </c:pt>
                <c:pt idx="8">
                  <c:v>1.0328358208955226</c:v>
                </c:pt>
                <c:pt idx="9">
                  <c:v>1.0117647058823531</c:v>
                </c:pt>
                <c:pt idx="10">
                  <c:v>0.9913043478260871</c:v>
                </c:pt>
                <c:pt idx="11">
                  <c:v>0.9714285714285718</c:v>
                </c:pt>
                <c:pt idx="12">
                  <c:v>0.9521126760563381</c:v>
                </c:pt>
                <c:pt idx="13">
                  <c:v>0.9333333333333335</c:v>
                </c:pt>
                <c:pt idx="14">
                  <c:v>0.9150684931506852</c:v>
                </c:pt>
                <c:pt idx="15">
                  <c:v>0.8972972972972972</c:v>
                </c:pt>
                <c:pt idx="16">
                  <c:v>0.8800000000000001</c:v>
                </c:pt>
                <c:pt idx="17">
                  <c:v>0.8631578947368422</c:v>
                </c:pt>
                <c:pt idx="18">
                  <c:v>0.8467532467532468</c:v>
                </c:pt>
                <c:pt idx="19">
                  <c:v>0.8307692307692308</c:v>
                </c:pt>
                <c:pt idx="20">
                  <c:v>0.8151898734177216</c:v>
                </c:pt>
                <c:pt idx="21">
                  <c:v>0.7999999999999999</c:v>
                </c:pt>
                <c:pt idx="22">
                  <c:v>0.7851851851851852</c:v>
                </c:pt>
                <c:pt idx="23">
                  <c:v>0.7707317073170732</c:v>
                </c:pt>
                <c:pt idx="24">
                  <c:v>0.7566265060240965</c:v>
                </c:pt>
                <c:pt idx="25">
                  <c:v>0.7428571428571428</c:v>
                </c:pt>
                <c:pt idx="26">
                  <c:v>0.7294117647058824</c:v>
                </c:pt>
                <c:pt idx="27">
                  <c:v>0.7162790697674418</c:v>
                </c:pt>
                <c:pt idx="28">
                  <c:v>0.7034482758620689</c:v>
                </c:pt>
                <c:pt idx="29">
                  <c:v>0.6909090909090909</c:v>
                </c:pt>
                <c:pt idx="30">
                  <c:v>0.6786516853932585</c:v>
                </c:pt>
                <c:pt idx="31">
                  <c:v>0.6666666666666666</c:v>
                </c:pt>
                <c:pt idx="32">
                  <c:v>0.654945054945055</c:v>
                </c:pt>
                <c:pt idx="33">
                  <c:v>0.6434782608695652</c:v>
                </c:pt>
                <c:pt idx="34">
                  <c:v>0.6322580645161289</c:v>
                </c:pt>
                <c:pt idx="35">
                  <c:v>0.6212765957446807</c:v>
                </c:pt>
                <c:pt idx="36">
                  <c:v>0.6105263157894736</c:v>
                </c:pt>
                <c:pt idx="37">
                  <c:v>0.6</c:v>
                </c:pt>
                <c:pt idx="38">
                  <c:v>0.5896907216494844</c:v>
                </c:pt>
                <c:pt idx="39">
                  <c:v>0.5795918367346938</c:v>
                </c:pt>
                <c:pt idx="40">
                  <c:v>0.5696969696969696</c:v>
                </c:pt>
                <c:pt idx="41">
                  <c:v>0.5599999999999999</c:v>
                </c:pt>
                <c:pt idx="42">
                  <c:v>0.5504950495049504</c:v>
                </c:pt>
                <c:pt idx="43">
                  <c:v>0.5411764705882353</c:v>
                </c:pt>
                <c:pt idx="44">
                  <c:v>0.5320388349514561</c:v>
                </c:pt>
                <c:pt idx="45">
                  <c:v>0.523076923076923</c:v>
                </c:pt>
                <c:pt idx="46">
                  <c:v>0.5142857142857141</c:v>
                </c:pt>
                <c:pt idx="47">
                  <c:v>0.5056603773584905</c:v>
                </c:pt>
                <c:pt idx="48">
                  <c:v>0.4971962616822429</c:v>
                </c:pt>
                <c:pt idx="49">
                  <c:v>0.4888888888888888</c:v>
                </c:pt>
                <c:pt idx="50">
                  <c:v>0.48073394495412825</c:v>
                </c:pt>
                <c:pt idx="51">
                  <c:v>0.4727272727272728</c:v>
                </c:pt>
                <c:pt idx="52">
                  <c:v>0.4648648648648647</c:v>
                </c:pt>
                <c:pt idx="53">
                  <c:v>0.45714285714285696</c:v>
                </c:pt>
                <c:pt idx="54">
                  <c:v>0.44955752212389366</c:v>
                </c:pt>
                <c:pt idx="55">
                  <c:v>0.4421052631578946</c:v>
                </c:pt>
                <c:pt idx="56">
                  <c:v>0.43478260869565205</c:v>
                </c:pt>
                <c:pt idx="57">
                  <c:v>0.4275862068965517</c:v>
                </c:pt>
                <c:pt idx="58">
                  <c:v>0.4205128205128204</c:v>
                </c:pt>
                <c:pt idx="59">
                  <c:v>0.41355932203389806</c:v>
                </c:pt>
                <c:pt idx="60">
                  <c:v>0.40672268907563003</c:v>
                </c:pt>
                <c:pt idx="61">
                  <c:v>0.39999999999999986</c:v>
                </c:pt>
                <c:pt idx="62">
                  <c:v>0.39008264462809883</c:v>
                </c:pt>
                <c:pt idx="63">
                  <c:v>0.3803278688524588</c:v>
                </c:pt>
                <c:pt idx="64">
                  <c:v>0.37073170731707283</c:v>
                </c:pt>
                <c:pt idx="65">
                  <c:v>0.3612903225806448</c:v>
                </c:pt>
                <c:pt idx="66">
                  <c:v>0.35199999999999965</c:v>
                </c:pt>
                <c:pt idx="67">
                  <c:v>0.3428571428571425</c:v>
                </c:pt>
                <c:pt idx="68">
                  <c:v>0.33385826771653504</c:v>
                </c:pt>
                <c:pt idx="69">
                  <c:v>0.3249999999999998</c:v>
                </c:pt>
                <c:pt idx="70">
                  <c:v>0.3162790697674415</c:v>
                </c:pt>
                <c:pt idx="71">
                  <c:v>0.3076923076923074</c:v>
                </c:pt>
                <c:pt idx="72">
                  <c:v>0.2992366412213738</c:v>
                </c:pt>
                <c:pt idx="73">
                  <c:v>0.2909090909090906</c:v>
                </c:pt>
                <c:pt idx="74">
                  <c:v>0.2827067669172929</c:v>
                </c:pt>
                <c:pt idx="75">
                  <c:v>0.2746268656716414</c:v>
                </c:pt>
                <c:pt idx="76">
                  <c:v>0.26666666666666633</c:v>
                </c:pt>
                <c:pt idx="77">
                  <c:v>0.25882352941176434</c:v>
                </c:pt>
                <c:pt idx="78">
                  <c:v>0.2510948905109485</c:v>
                </c:pt>
                <c:pt idx="79">
                  <c:v>0.24347826086956484</c:v>
                </c:pt>
                <c:pt idx="80">
                  <c:v>0.23597122302158238</c:v>
                </c:pt>
                <c:pt idx="81">
                  <c:v>0.22857142857142823</c:v>
                </c:pt>
                <c:pt idx="82">
                  <c:v>0.2212765957446805</c:v>
                </c:pt>
                <c:pt idx="83">
                  <c:v>0.21408450704225318</c:v>
                </c:pt>
                <c:pt idx="84">
                  <c:v>0.2069930069930067</c:v>
                </c:pt>
                <c:pt idx="85">
                  <c:v>0.1999999999999996</c:v>
                </c:pt>
                <c:pt idx="86">
                  <c:v>0.19310344827586176</c:v>
                </c:pt>
                <c:pt idx="87">
                  <c:v>0.18630136986301335</c:v>
                </c:pt>
                <c:pt idx="88">
                  <c:v>0.1795918367346935</c:v>
                </c:pt>
                <c:pt idx="89">
                  <c:v>0.17297297297297265</c:v>
                </c:pt>
                <c:pt idx="90">
                  <c:v>0.16644295302013384</c:v>
                </c:pt>
                <c:pt idx="91">
                  <c:v>0.15999999999999967</c:v>
                </c:pt>
                <c:pt idx="92">
                  <c:v>0.15364238410595987</c:v>
                </c:pt>
                <c:pt idx="93">
                  <c:v>0.1473684210526312</c:v>
                </c:pt>
                <c:pt idx="94">
                  <c:v>0.14117647058823493</c:v>
                </c:pt>
                <c:pt idx="95">
                  <c:v>0.13506493506493464</c:v>
                </c:pt>
                <c:pt idx="96">
                  <c:v>0.12903225806451576</c:v>
                </c:pt>
                <c:pt idx="97">
                  <c:v>0.1230769230769227</c:v>
                </c:pt>
                <c:pt idx="98">
                  <c:v>0.11719745222929898</c:v>
                </c:pt>
                <c:pt idx="99">
                  <c:v>0.11139240506329072</c:v>
                </c:pt>
                <c:pt idx="100">
                  <c:v>0.1056603773584902</c:v>
                </c:pt>
                <c:pt idx="101">
                  <c:v>0.10056285178236396</c:v>
                </c:pt>
              </c:numCache>
            </c:numRef>
          </c:yVal>
          <c:smooth val="0"/>
        </c:ser>
        <c:axId val="37709956"/>
        <c:axId val="3845285"/>
      </c:scatterChart>
      <c:scatterChart>
        <c:scatterStyle val="lineMarker"/>
        <c:varyColors val="0"/>
        <c:ser>
          <c:idx val="1"/>
          <c:order val="3"/>
          <c:tx>
            <c:v>Porosity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'NO-FLEX'!$A$350:$A$450</c:f>
              <c:numCache>
                <c:ptCount val="101"/>
                <c:pt idx="0">
                  <c:v>0.001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0.999</c:v>
                </c:pt>
              </c:numCache>
            </c:numRef>
          </c:xVal>
          <c:yVal>
            <c:numRef>
              <c:f>'NO-FLEX'!$S$350:$S$450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5.55111512312578E-16</c:v>
                </c:pt>
                <c:pt idx="61">
                  <c:v>0.016393442622951372</c:v>
                </c:pt>
                <c:pt idx="62">
                  <c:v>0.03225806451612958</c:v>
                </c:pt>
                <c:pt idx="63">
                  <c:v>0.047619047619048165</c:v>
                </c:pt>
                <c:pt idx="64">
                  <c:v>0.06250000000000054</c:v>
                </c:pt>
                <c:pt idx="65">
                  <c:v>0.07692307692307747</c:v>
                </c:pt>
                <c:pt idx="66">
                  <c:v>0.09090909090909144</c:v>
                </c:pt>
                <c:pt idx="67">
                  <c:v>0.10447761194029904</c:v>
                </c:pt>
                <c:pt idx="68">
                  <c:v>0.11764705882352994</c:v>
                </c:pt>
                <c:pt idx="69">
                  <c:v>0.13043478260869618</c:v>
                </c:pt>
                <c:pt idx="70">
                  <c:v>0.14285714285714338</c:v>
                </c:pt>
                <c:pt idx="71">
                  <c:v>0.15492957746478925</c:v>
                </c:pt>
                <c:pt idx="72">
                  <c:v>0.16666666666666718</c:v>
                </c:pt>
                <c:pt idx="73">
                  <c:v>0.17808219178082244</c:v>
                </c:pt>
                <c:pt idx="74">
                  <c:v>0.1891891891891897</c:v>
                </c:pt>
                <c:pt idx="75">
                  <c:v>0.2000000000000005</c:v>
                </c:pt>
                <c:pt idx="76">
                  <c:v>0.21052631578947417</c:v>
                </c:pt>
                <c:pt idx="77">
                  <c:v>0.22077922077922127</c:v>
                </c:pt>
                <c:pt idx="78">
                  <c:v>0.23076923076923125</c:v>
                </c:pt>
                <c:pt idx="79">
                  <c:v>0.24050632911392453</c:v>
                </c:pt>
                <c:pt idx="80">
                  <c:v>0.2500000000000005</c:v>
                </c:pt>
                <c:pt idx="81">
                  <c:v>0.25925925925925974</c:v>
                </c:pt>
                <c:pt idx="82">
                  <c:v>0.26829268292682973</c:v>
                </c:pt>
                <c:pt idx="83">
                  <c:v>0.2771084337349402</c:v>
                </c:pt>
                <c:pt idx="84">
                  <c:v>0.2857142857142862</c:v>
                </c:pt>
                <c:pt idx="85">
                  <c:v>0.294117647058824</c:v>
                </c:pt>
                <c:pt idx="86">
                  <c:v>0.3023255813953493</c:v>
                </c:pt>
                <c:pt idx="87">
                  <c:v>0.31034482758620735</c:v>
                </c:pt>
                <c:pt idx="88">
                  <c:v>0.3181818181818186</c:v>
                </c:pt>
                <c:pt idx="89">
                  <c:v>0.32584269662921395</c:v>
                </c:pt>
                <c:pt idx="90">
                  <c:v>0.33333333333333376</c:v>
                </c:pt>
                <c:pt idx="91">
                  <c:v>0.3406593406593411</c:v>
                </c:pt>
                <c:pt idx="92">
                  <c:v>0.3478260869565222</c:v>
                </c:pt>
                <c:pt idx="93">
                  <c:v>0.3548387096774198</c:v>
                </c:pt>
                <c:pt idx="94">
                  <c:v>0.36170212765957493</c:v>
                </c:pt>
                <c:pt idx="95">
                  <c:v>0.36842105263157937</c:v>
                </c:pt>
                <c:pt idx="96">
                  <c:v>0.37500000000000044</c:v>
                </c:pt>
                <c:pt idx="97">
                  <c:v>0.3814432989690726</c:v>
                </c:pt>
                <c:pt idx="98">
                  <c:v>0.38775510204081676</c:v>
                </c:pt>
                <c:pt idx="99">
                  <c:v>0.39393939393939437</c:v>
                </c:pt>
                <c:pt idx="100">
                  <c:v>0.39939939939939945</c:v>
                </c:pt>
              </c:numCache>
            </c:numRef>
          </c:yVal>
          <c:smooth val="0"/>
        </c:ser>
        <c:axId val="34607566"/>
        <c:axId val="43032639"/>
      </c:scatterChart>
      <c:valAx>
        <c:axId val="37709956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P-CONCENTRATION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845285"/>
        <c:crosses val="autoZero"/>
        <c:crossBetween val="midCat"/>
        <c:dispUnits/>
        <c:majorUnit val="0.5"/>
      </c:valAx>
      <c:valAx>
        <c:axId val="3845285"/>
        <c:scaling>
          <c:orientation val="minMax"/>
          <c:max val="1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7709956"/>
        <c:crosses val="autoZero"/>
        <c:crossBetween val="midCat"/>
        <c:dispUnits/>
        <c:majorUnit val="0.5"/>
      </c:valAx>
      <c:valAx>
        <c:axId val="34607566"/>
        <c:scaling>
          <c:orientation val="minMax"/>
        </c:scaling>
        <c:axPos val="b"/>
        <c:delete val="1"/>
        <c:majorTickMark val="in"/>
        <c:minorTickMark val="none"/>
        <c:tickLblPos val="nextTo"/>
        <c:crossAx val="43032639"/>
        <c:crosses val="max"/>
        <c:crossBetween val="midCat"/>
        <c:dispUnits/>
      </c:valAx>
      <c:valAx>
        <c:axId val="43032639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POROSITY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4607566"/>
        <c:crosses val="max"/>
        <c:crossBetween val="midCat"/>
        <c:dispUnits/>
        <c:majorUnit val="0.1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0835"/>
          <c:y val="0.6835"/>
        </c:manualLayout>
      </c:layout>
      <c:overlay val="0"/>
      <c:txPr>
        <a:bodyPr vert="horz" rot="0"/>
        <a:lstStyle/>
        <a:p>
          <a:pPr>
            <a:defRPr lang="en-US" cap="none" sz="1425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CONDUCTIVITY [J/(s*°K*m)]</a:t>
            </a:r>
          </a:p>
        </c:rich>
      </c:tx>
      <c:layout>
        <c:manualLayout>
          <c:xMode val="factor"/>
          <c:yMode val="factor"/>
          <c:x val="0.003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066"/>
          <c:w val="0.918"/>
          <c:h val="0.86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'NO-FLEX'!$R$348</c:f>
              <c:strCache>
                <c:ptCount val="1"/>
                <c:pt idx="0">
                  <c:v>CONDUCT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'NO-FLEX'!$Q$349:$Q$450</c:f>
              <c:numCache>
                <c:ptCount val="102"/>
                <c:pt idx="1">
                  <c:v>1998.9</c:v>
                </c:pt>
                <c:pt idx="2">
                  <c:v>1989</c:v>
                </c:pt>
                <c:pt idx="3">
                  <c:v>1978</c:v>
                </c:pt>
                <c:pt idx="4">
                  <c:v>1967</c:v>
                </c:pt>
                <c:pt idx="5">
                  <c:v>1956</c:v>
                </c:pt>
                <c:pt idx="6">
                  <c:v>1945</c:v>
                </c:pt>
                <c:pt idx="7">
                  <c:v>1934</c:v>
                </c:pt>
                <c:pt idx="8">
                  <c:v>1922.9999999999998</c:v>
                </c:pt>
                <c:pt idx="9">
                  <c:v>1912</c:v>
                </c:pt>
                <c:pt idx="10">
                  <c:v>1901</c:v>
                </c:pt>
                <c:pt idx="11">
                  <c:v>1890</c:v>
                </c:pt>
                <c:pt idx="12">
                  <c:v>1879</c:v>
                </c:pt>
                <c:pt idx="13">
                  <c:v>1868</c:v>
                </c:pt>
                <c:pt idx="14">
                  <c:v>1857</c:v>
                </c:pt>
                <c:pt idx="15">
                  <c:v>1846</c:v>
                </c:pt>
                <c:pt idx="16">
                  <c:v>1835</c:v>
                </c:pt>
                <c:pt idx="17">
                  <c:v>1824</c:v>
                </c:pt>
                <c:pt idx="18">
                  <c:v>1813</c:v>
                </c:pt>
                <c:pt idx="19">
                  <c:v>1802</c:v>
                </c:pt>
                <c:pt idx="20">
                  <c:v>1790.9999999999998</c:v>
                </c:pt>
                <c:pt idx="21">
                  <c:v>1779.9999999999998</c:v>
                </c:pt>
                <c:pt idx="22">
                  <c:v>1768.9999999999998</c:v>
                </c:pt>
                <c:pt idx="23">
                  <c:v>1757.9999999999998</c:v>
                </c:pt>
                <c:pt idx="24">
                  <c:v>1746.9999999999998</c:v>
                </c:pt>
                <c:pt idx="25">
                  <c:v>1735.9999999999998</c:v>
                </c:pt>
                <c:pt idx="26">
                  <c:v>1725</c:v>
                </c:pt>
                <c:pt idx="27">
                  <c:v>1714</c:v>
                </c:pt>
                <c:pt idx="28">
                  <c:v>1703</c:v>
                </c:pt>
                <c:pt idx="29">
                  <c:v>1692</c:v>
                </c:pt>
                <c:pt idx="30">
                  <c:v>1681</c:v>
                </c:pt>
                <c:pt idx="31">
                  <c:v>1670</c:v>
                </c:pt>
                <c:pt idx="32">
                  <c:v>1659</c:v>
                </c:pt>
                <c:pt idx="33">
                  <c:v>1648</c:v>
                </c:pt>
                <c:pt idx="34">
                  <c:v>1637</c:v>
                </c:pt>
                <c:pt idx="35">
                  <c:v>1626</c:v>
                </c:pt>
                <c:pt idx="36">
                  <c:v>1615</c:v>
                </c:pt>
                <c:pt idx="37">
                  <c:v>1604</c:v>
                </c:pt>
                <c:pt idx="38">
                  <c:v>1593</c:v>
                </c:pt>
                <c:pt idx="39">
                  <c:v>1582</c:v>
                </c:pt>
                <c:pt idx="40">
                  <c:v>1571</c:v>
                </c:pt>
                <c:pt idx="41">
                  <c:v>1560</c:v>
                </c:pt>
                <c:pt idx="42">
                  <c:v>1549</c:v>
                </c:pt>
                <c:pt idx="43">
                  <c:v>1538</c:v>
                </c:pt>
                <c:pt idx="44">
                  <c:v>1527</c:v>
                </c:pt>
                <c:pt idx="45">
                  <c:v>1516</c:v>
                </c:pt>
                <c:pt idx="46">
                  <c:v>1504.9999999999998</c:v>
                </c:pt>
                <c:pt idx="47">
                  <c:v>1493.9999999999998</c:v>
                </c:pt>
                <c:pt idx="48">
                  <c:v>1482.9999999999998</c:v>
                </c:pt>
                <c:pt idx="49">
                  <c:v>1471.9999999999998</c:v>
                </c:pt>
                <c:pt idx="50">
                  <c:v>1460.9999999999998</c:v>
                </c:pt>
                <c:pt idx="51">
                  <c:v>1449.9999999999998</c:v>
                </c:pt>
                <c:pt idx="52">
                  <c:v>1438.9999999999998</c:v>
                </c:pt>
                <c:pt idx="53">
                  <c:v>1427.9999999999998</c:v>
                </c:pt>
                <c:pt idx="54">
                  <c:v>1416.9999999999998</c:v>
                </c:pt>
                <c:pt idx="55">
                  <c:v>1405.9999999999995</c:v>
                </c:pt>
                <c:pt idx="56">
                  <c:v>1394.9999999999995</c:v>
                </c:pt>
                <c:pt idx="57">
                  <c:v>1383.9999999999995</c:v>
                </c:pt>
                <c:pt idx="58">
                  <c:v>1372.9999999999995</c:v>
                </c:pt>
                <c:pt idx="59">
                  <c:v>1361.9999999999995</c:v>
                </c:pt>
                <c:pt idx="60">
                  <c:v>1350.9999999999995</c:v>
                </c:pt>
                <c:pt idx="61">
                  <c:v>1339.9999999999995</c:v>
                </c:pt>
                <c:pt idx="62">
                  <c:v>1328.9999999999995</c:v>
                </c:pt>
                <c:pt idx="63">
                  <c:v>1317.9999999999995</c:v>
                </c:pt>
                <c:pt idx="64">
                  <c:v>1306.9999999999995</c:v>
                </c:pt>
                <c:pt idx="65">
                  <c:v>1295.9999999999995</c:v>
                </c:pt>
                <c:pt idx="66">
                  <c:v>1284.9999999999995</c:v>
                </c:pt>
                <c:pt idx="67">
                  <c:v>1273.9999999999995</c:v>
                </c:pt>
                <c:pt idx="68">
                  <c:v>1262.9999999999995</c:v>
                </c:pt>
                <c:pt idx="69">
                  <c:v>1251.9999999999995</c:v>
                </c:pt>
                <c:pt idx="70">
                  <c:v>1240.9999999999995</c:v>
                </c:pt>
                <c:pt idx="71">
                  <c:v>1229.9999999999995</c:v>
                </c:pt>
                <c:pt idx="72">
                  <c:v>1218.9999999999995</c:v>
                </c:pt>
                <c:pt idx="73">
                  <c:v>1207.9999999999995</c:v>
                </c:pt>
                <c:pt idx="74">
                  <c:v>1196.9999999999995</c:v>
                </c:pt>
                <c:pt idx="75">
                  <c:v>1185.9999999999995</c:v>
                </c:pt>
                <c:pt idx="76">
                  <c:v>1174.9999999999995</c:v>
                </c:pt>
                <c:pt idx="77">
                  <c:v>1163.9999999999995</c:v>
                </c:pt>
                <c:pt idx="78">
                  <c:v>1152.9999999999995</c:v>
                </c:pt>
                <c:pt idx="79">
                  <c:v>1141.9999999999995</c:v>
                </c:pt>
                <c:pt idx="80">
                  <c:v>1130.9999999999995</c:v>
                </c:pt>
                <c:pt idx="81">
                  <c:v>1119.9999999999995</c:v>
                </c:pt>
                <c:pt idx="82">
                  <c:v>1108.9999999999995</c:v>
                </c:pt>
                <c:pt idx="83">
                  <c:v>1097.9999999999995</c:v>
                </c:pt>
                <c:pt idx="84">
                  <c:v>1086.9999999999995</c:v>
                </c:pt>
                <c:pt idx="85">
                  <c:v>1075.9999999999995</c:v>
                </c:pt>
                <c:pt idx="86">
                  <c:v>1064.9999999999993</c:v>
                </c:pt>
                <c:pt idx="87">
                  <c:v>1053.9999999999993</c:v>
                </c:pt>
                <c:pt idx="88">
                  <c:v>1042.9999999999993</c:v>
                </c:pt>
                <c:pt idx="89">
                  <c:v>1031.9999999999993</c:v>
                </c:pt>
                <c:pt idx="90">
                  <c:v>1020.9999999999993</c:v>
                </c:pt>
                <c:pt idx="91">
                  <c:v>1009.9999999999994</c:v>
                </c:pt>
                <c:pt idx="92">
                  <c:v>998.9999999999994</c:v>
                </c:pt>
                <c:pt idx="93">
                  <c:v>987.9999999999993</c:v>
                </c:pt>
                <c:pt idx="94">
                  <c:v>976.9999999999993</c:v>
                </c:pt>
                <c:pt idx="95">
                  <c:v>965.9999999999993</c:v>
                </c:pt>
                <c:pt idx="96">
                  <c:v>954.9999999999993</c:v>
                </c:pt>
                <c:pt idx="97">
                  <c:v>943.9999999999993</c:v>
                </c:pt>
                <c:pt idx="98">
                  <c:v>932.9999999999993</c:v>
                </c:pt>
                <c:pt idx="99">
                  <c:v>921.9999999999993</c:v>
                </c:pt>
                <c:pt idx="100">
                  <c:v>910.9999999999992</c:v>
                </c:pt>
                <c:pt idx="101">
                  <c:v>901.1</c:v>
                </c:pt>
              </c:numCache>
            </c:numRef>
          </c:xVal>
          <c:yVal>
            <c:numRef>
              <c:f>'NO-FLEX'!$R$349:$R$450</c:f>
              <c:numCache>
                <c:ptCount val="102"/>
                <c:pt idx="1">
                  <c:v>1.1986154946560155</c:v>
                </c:pt>
                <c:pt idx="2">
                  <c:v>1.1861649870276785</c:v>
                </c:pt>
                <c:pt idx="3">
                  <c:v>1.172352875334189</c:v>
                </c:pt>
                <c:pt idx="4">
                  <c:v>1.1585646219397736</c:v>
                </c:pt>
                <c:pt idx="5">
                  <c:v>1.1448012218017778</c:v>
                </c:pt>
                <c:pt idx="6">
                  <c:v>1.1310637090364344</c:v>
                </c:pt>
                <c:pt idx="7">
                  <c:v>1.1173531581445182</c:v>
                </c:pt>
                <c:pt idx="8">
                  <c:v>1.1036706852362275</c:v>
                </c:pt>
                <c:pt idx="9">
                  <c:v>1.090017449250058</c:v>
                </c:pt>
                <c:pt idx="10">
                  <c:v>1.076394653159868</c:v>
                </c:pt>
                <c:pt idx="11">
                  <c:v>1.0628035451636528</c:v>
                </c:pt>
                <c:pt idx="12">
                  <c:v>1.0492454198469117</c:v>
                </c:pt>
                <c:pt idx="13">
                  <c:v>1.0357216193127536</c:v>
                </c:pt>
                <c:pt idx="14">
                  <c:v>1.022233534270173</c:v>
                </c:pt>
                <c:pt idx="15">
                  <c:v>1.008782605071153</c:v>
                </c:pt>
                <c:pt idx="16">
                  <c:v>0.995370322686475</c:v>
                </c:pt>
                <c:pt idx="17">
                  <c:v>0.981998229609309</c:v>
                </c:pt>
                <c:pt idx="18">
                  <c:v>0.968667920674869</c:v>
                </c:pt>
                <c:pt idx="19">
                  <c:v>0.9553810437835885</c:v>
                </c:pt>
                <c:pt idx="20">
                  <c:v>0.9421393005145055</c:v>
                </c:pt>
                <c:pt idx="21">
                  <c:v>0.9289444466147528</c:v>
                </c:pt>
                <c:pt idx="22">
                  <c:v>0.9157982923503382</c:v>
                </c:pt>
                <c:pt idx="23">
                  <c:v>0.9027027027027027</c:v>
                </c:pt>
                <c:pt idx="24">
                  <c:v>0.8896595973949474</c:v>
                </c:pt>
                <c:pt idx="25">
                  <c:v>0.8766709507310936</c:v>
                </c:pt>
                <c:pt idx="26">
                  <c:v>0.8637387912313267</c:v>
                </c:pt>
                <c:pt idx="27">
                  <c:v>0.8508652010458978</c:v>
                </c:pt>
                <c:pt idx="28">
                  <c:v>0.8380523151302254</c:v>
                </c:pt>
                <c:pt idx="29">
                  <c:v>0.8253023201637889</c:v>
                </c:pt>
                <c:pt idx="30">
                  <c:v>0.8126174531956609</c:v>
                </c:pt>
                <c:pt idx="31">
                  <c:v>0.7999999999999999</c:v>
                </c:pt>
                <c:pt idx="32">
                  <c:v>0.7874522931255571</c:v>
                </c:pt>
                <c:pt idx="33">
                  <c:v>0.7749767096242505</c:v>
                </c:pt>
                <c:pt idx="34">
                  <c:v>0.762575668445162</c:v>
                </c:pt>
                <c:pt idx="35">
                  <c:v>0.7502516274819188</c:v>
                </c:pt>
                <c:pt idx="36">
                  <c:v>0.7380070802633606</c:v>
                </c:pt>
                <c:pt idx="37">
                  <c:v>0.7258445522796738</c:v>
                </c:pt>
                <c:pt idx="38">
                  <c:v>0.7137665969387872</c:v>
                </c:pt>
                <c:pt idx="39">
                  <c:v>0.7017757911507864</c:v>
                </c:pt>
                <c:pt idx="40">
                  <c:v>0.6898747305413983</c:v>
                </c:pt>
                <c:pt idx="41">
                  <c:v>0.6780660242991979</c:v>
                </c:pt>
                <c:pt idx="42">
                  <c:v>0.6663522896650867</c:v>
                </c:pt>
                <c:pt idx="43">
                  <c:v>0.6547361460767395</c:v>
                </c:pt>
                <c:pt idx="44">
                  <c:v>0.6432202089850657</c:v>
                </c:pt>
                <c:pt idx="45">
                  <c:v>0.6318070833642428</c:v>
                </c:pt>
                <c:pt idx="46">
                  <c:v>0.6204993569414633</c:v>
                </c:pt>
                <c:pt idx="47">
                  <c:v>0.6092995931771559</c:v>
                </c:pt>
                <c:pt idx="48">
                  <c:v>0.5982103240309673</c:v>
                </c:pt>
                <c:pt idx="49">
                  <c:v>0.5872340425531913</c:v>
                </c:pt>
                <c:pt idx="50">
                  <c:v>0.5763731953454626</c:v>
                </c:pt>
                <c:pt idx="51">
                  <c:v>0.5656301749383398</c:v>
                </c:pt>
                <c:pt idx="52">
                  <c:v>0.5550073121367656</c:v>
                </c:pt>
                <c:pt idx="53">
                  <c:v>0.5445068683872446</c:v>
                </c:pt>
                <c:pt idx="54">
                  <c:v>0.5341310282228046</c:v>
                </c:pt>
                <c:pt idx="55">
                  <c:v>0.5238818918433612</c:v>
                </c:pt>
                <c:pt idx="56">
                  <c:v>0.513761467889908</c:v>
                </c:pt>
                <c:pt idx="57">
                  <c:v>0.5037716664709447</c:v>
                </c:pt>
                <c:pt idx="58">
                  <c:v>0.49391429249871777</c:v>
                </c:pt>
                <c:pt idx="59">
                  <c:v>0.4841910393911594</c:v>
                </c:pt>
                <c:pt idx="60">
                  <c:v>0.47460348319286</c:v>
                </c:pt>
                <c:pt idx="61">
                  <c:v>0.46515307716504595</c:v>
                </c:pt>
                <c:pt idx="62">
                  <c:v>0.44532879320992375</c:v>
                </c:pt>
                <c:pt idx="63">
                  <c:v>0.4270410216173248</c:v>
                </c:pt>
                <c:pt idx="64">
                  <c:v>0.41008920626534495</c:v>
                </c:pt>
                <c:pt idx="65">
                  <c:v>0.3943066614692856</c:v>
                </c:pt>
                <c:pt idx="66">
                  <c:v>0.3795535157512918</c:v>
                </c:pt>
                <c:pt idx="67">
                  <c:v>0.36571136127020626</c:v>
                </c:pt>
                <c:pt idx="68">
                  <c:v>0.35267914153905666</c:v>
                </c:pt>
                <c:pt idx="69">
                  <c:v>0.340369951488992</c:v>
                </c:pt>
                <c:pt idx="70">
                  <c:v>0.3287085187198747</c:v>
                </c:pt>
                <c:pt idx="71">
                  <c:v>0.31762919944264617</c:v>
                </c:pt>
                <c:pt idx="72">
                  <c:v>0.3070743674543084</c:v>
                </c:pt>
                <c:pt idx="73">
                  <c:v>0.29699310602663437</c:v>
                </c:pt>
                <c:pt idx="74">
                  <c:v>0.28734013506177697</c:v>
                </c:pt>
                <c:pt idx="75">
                  <c:v>0.2780749220523022</c:v>
                </c:pt>
                <c:pt idx="76">
                  <c:v>0.26916093713459205</c:v>
                </c:pt>
                <c:pt idx="77">
                  <c:v>0.2605650210936869</c:v>
                </c:pt>
                <c:pt idx="78">
                  <c:v>0.2522568414120719</c:v>
                </c:pt>
                <c:pt idx="79">
                  <c:v>0.24420841592575793</c:v>
                </c:pt>
                <c:pt idx="80">
                  <c:v>0.23639368673168504</c:v>
                </c:pt>
                <c:pt idx="81">
                  <c:v>0.22878812890295572</c:v>
                </c:pt>
                <c:pt idx="82">
                  <c:v>0.2213683794050355</c:v>
                </c:pt>
                <c:pt idx="83">
                  <c:v>0.21411187132903398</c:v>
                </c:pt>
                <c:pt idx="84">
                  <c:v>0.20699645697344465</c:v>
                </c:pt>
                <c:pt idx="85">
                  <c:v>0.19999999999999965</c:v>
                </c:pt>
                <c:pt idx="86">
                  <c:v>0.1930999111058577</c:v>
                </c:pt>
                <c:pt idx="87">
                  <c:v>0.1862725920572732</c:v>
                </c:pt>
                <c:pt idx="88">
                  <c:v>0.17949273715332728</c:v>
                </c:pt>
                <c:pt idx="89">
                  <c:v>0.17273241495104377</c:v>
                </c:pt>
                <c:pt idx="90">
                  <c:v>0.16595980838255525</c:v>
                </c:pt>
                <c:pt idx="91">
                  <c:v>0.1591374126494877</c:v>
                </c:pt>
                <c:pt idx="92">
                  <c:v>0.15221934563584127</c:v>
                </c:pt>
                <c:pt idx="93">
                  <c:v>0.14514714604098666</c:v>
                </c:pt>
                <c:pt idx="94">
                  <c:v>0.13784285984395683</c:v>
                </c:pt>
                <c:pt idx="95">
                  <c:v>0.1301969417232318</c:v>
                </c:pt>
                <c:pt idx="96">
                  <c:v>0.1220453911296284</c:v>
                </c:pt>
                <c:pt idx="97">
                  <c:v>0.11312196577081166</c:v>
                </c:pt>
                <c:pt idx="98">
                  <c:v>0.1029432538476718</c:v>
                </c:pt>
                <c:pt idx="99">
                  <c:v>0.09046613136238794</c:v>
                </c:pt>
                <c:pt idx="100">
                  <c:v>0.072578905888778</c:v>
                </c:pt>
                <c:pt idx="101">
                  <c:v>0.03177696930936629</c:v>
                </c:pt>
              </c:numCache>
            </c:numRef>
          </c:yVal>
          <c:smooth val="0"/>
        </c:ser>
        <c:axId val="51749432"/>
        <c:axId val="63091705"/>
      </c:scatterChart>
      <c:scatterChart>
        <c:scatterStyle val="lineMarker"/>
        <c:varyColors val="0"/>
        <c:ser>
          <c:idx val="1"/>
          <c:order val="1"/>
          <c:tx>
            <c:strRef>
              <c:f>'NO-FLEX'!$S$348</c:f>
              <c:strCache>
                <c:ptCount val="1"/>
                <c:pt idx="0">
                  <c:v>POROSITY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'NO-FLEX'!$Q$349:$Q$450</c:f>
              <c:numCache>
                <c:ptCount val="102"/>
                <c:pt idx="1">
                  <c:v>1998.9</c:v>
                </c:pt>
                <c:pt idx="2">
                  <c:v>1989</c:v>
                </c:pt>
                <c:pt idx="3">
                  <c:v>1978</c:v>
                </c:pt>
                <c:pt idx="4">
                  <c:v>1967</c:v>
                </c:pt>
                <c:pt idx="5">
                  <c:v>1956</c:v>
                </c:pt>
                <c:pt idx="6">
                  <c:v>1945</c:v>
                </c:pt>
                <c:pt idx="7">
                  <c:v>1934</c:v>
                </c:pt>
                <c:pt idx="8">
                  <c:v>1922.9999999999998</c:v>
                </c:pt>
                <c:pt idx="9">
                  <c:v>1912</c:v>
                </c:pt>
                <c:pt idx="10">
                  <c:v>1901</c:v>
                </c:pt>
                <c:pt idx="11">
                  <c:v>1890</c:v>
                </c:pt>
                <c:pt idx="12">
                  <c:v>1879</c:v>
                </c:pt>
                <c:pt idx="13">
                  <c:v>1868</c:v>
                </c:pt>
                <c:pt idx="14">
                  <c:v>1857</c:v>
                </c:pt>
                <c:pt idx="15">
                  <c:v>1846</c:v>
                </c:pt>
                <c:pt idx="16">
                  <c:v>1835</c:v>
                </c:pt>
                <c:pt idx="17">
                  <c:v>1824</c:v>
                </c:pt>
                <c:pt idx="18">
                  <c:v>1813</c:v>
                </c:pt>
                <c:pt idx="19">
                  <c:v>1802</c:v>
                </c:pt>
                <c:pt idx="20">
                  <c:v>1790.9999999999998</c:v>
                </c:pt>
                <c:pt idx="21">
                  <c:v>1779.9999999999998</c:v>
                </c:pt>
                <c:pt idx="22">
                  <c:v>1768.9999999999998</c:v>
                </c:pt>
                <c:pt idx="23">
                  <c:v>1757.9999999999998</c:v>
                </c:pt>
                <c:pt idx="24">
                  <c:v>1746.9999999999998</c:v>
                </c:pt>
                <c:pt idx="25">
                  <c:v>1735.9999999999998</c:v>
                </c:pt>
                <c:pt idx="26">
                  <c:v>1725</c:v>
                </c:pt>
                <c:pt idx="27">
                  <c:v>1714</c:v>
                </c:pt>
                <c:pt idx="28">
                  <c:v>1703</c:v>
                </c:pt>
                <c:pt idx="29">
                  <c:v>1692</c:v>
                </c:pt>
                <c:pt idx="30">
                  <c:v>1681</c:v>
                </c:pt>
                <c:pt idx="31">
                  <c:v>1670</c:v>
                </c:pt>
                <c:pt idx="32">
                  <c:v>1659</c:v>
                </c:pt>
                <c:pt idx="33">
                  <c:v>1648</c:v>
                </c:pt>
                <c:pt idx="34">
                  <c:v>1637</c:v>
                </c:pt>
                <c:pt idx="35">
                  <c:v>1626</c:v>
                </c:pt>
                <c:pt idx="36">
                  <c:v>1615</c:v>
                </c:pt>
                <c:pt idx="37">
                  <c:v>1604</c:v>
                </c:pt>
                <c:pt idx="38">
                  <c:v>1593</c:v>
                </c:pt>
                <c:pt idx="39">
                  <c:v>1582</c:v>
                </c:pt>
                <c:pt idx="40">
                  <c:v>1571</c:v>
                </c:pt>
                <c:pt idx="41">
                  <c:v>1560</c:v>
                </c:pt>
                <c:pt idx="42">
                  <c:v>1549</c:v>
                </c:pt>
                <c:pt idx="43">
                  <c:v>1538</c:v>
                </c:pt>
                <c:pt idx="44">
                  <c:v>1527</c:v>
                </c:pt>
                <c:pt idx="45">
                  <c:v>1516</c:v>
                </c:pt>
                <c:pt idx="46">
                  <c:v>1504.9999999999998</c:v>
                </c:pt>
                <c:pt idx="47">
                  <c:v>1493.9999999999998</c:v>
                </c:pt>
                <c:pt idx="48">
                  <c:v>1482.9999999999998</c:v>
                </c:pt>
                <c:pt idx="49">
                  <c:v>1471.9999999999998</c:v>
                </c:pt>
                <c:pt idx="50">
                  <c:v>1460.9999999999998</c:v>
                </c:pt>
                <c:pt idx="51">
                  <c:v>1449.9999999999998</c:v>
                </c:pt>
                <c:pt idx="52">
                  <c:v>1438.9999999999998</c:v>
                </c:pt>
                <c:pt idx="53">
                  <c:v>1427.9999999999998</c:v>
                </c:pt>
                <c:pt idx="54">
                  <c:v>1416.9999999999998</c:v>
                </c:pt>
                <c:pt idx="55">
                  <c:v>1405.9999999999995</c:v>
                </c:pt>
                <c:pt idx="56">
                  <c:v>1394.9999999999995</c:v>
                </c:pt>
                <c:pt idx="57">
                  <c:v>1383.9999999999995</c:v>
                </c:pt>
                <c:pt idx="58">
                  <c:v>1372.9999999999995</c:v>
                </c:pt>
                <c:pt idx="59">
                  <c:v>1361.9999999999995</c:v>
                </c:pt>
                <c:pt idx="60">
                  <c:v>1350.9999999999995</c:v>
                </c:pt>
                <c:pt idx="61">
                  <c:v>1339.9999999999995</c:v>
                </c:pt>
                <c:pt idx="62">
                  <c:v>1328.9999999999995</c:v>
                </c:pt>
                <c:pt idx="63">
                  <c:v>1317.9999999999995</c:v>
                </c:pt>
                <c:pt idx="64">
                  <c:v>1306.9999999999995</c:v>
                </c:pt>
                <c:pt idx="65">
                  <c:v>1295.9999999999995</c:v>
                </c:pt>
                <c:pt idx="66">
                  <c:v>1284.9999999999995</c:v>
                </c:pt>
                <c:pt idx="67">
                  <c:v>1273.9999999999995</c:v>
                </c:pt>
                <c:pt idx="68">
                  <c:v>1262.9999999999995</c:v>
                </c:pt>
                <c:pt idx="69">
                  <c:v>1251.9999999999995</c:v>
                </c:pt>
                <c:pt idx="70">
                  <c:v>1240.9999999999995</c:v>
                </c:pt>
                <c:pt idx="71">
                  <c:v>1229.9999999999995</c:v>
                </c:pt>
                <c:pt idx="72">
                  <c:v>1218.9999999999995</c:v>
                </c:pt>
                <c:pt idx="73">
                  <c:v>1207.9999999999995</c:v>
                </c:pt>
                <c:pt idx="74">
                  <c:v>1196.9999999999995</c:v>
                </c:pt>
                <c:pt idx="75">
                  <c:v>1185.9999999999995</c:v>
                </c:pt>
                <c:pt idx="76">
                  <c:v>1174.9999999999995</c:v>
                </c:pt>
                <c:pt idx="77">
                  <c:v>1163.9999999999995</c:v>
                </c:pt>
                <c:pt idx="78">
                  <c:v>1152.9999999999995</c:v>
                </c:pt>
                <c:pt idx="79">
                  <c:v>1141.9999999999995</c:v>
                </c:pt>
                <c:pt idx="80">
                  <c:v>1130.9999999999995</c:v>
                </c:pt>
                <c:pt idx="81">
                  <c:v>1119.9999999999995</c:v>
                </c:pt>
                <c:pt idx="82">
                  <c:v>1108.9999999999995</c:v>
                </c:pt>
                <c:pt idx="83">
                  <c:v>1097.9999999999995</c:v>
                </c:pt>
                <c:pt idx="84">
                  <c:v>1086.9999999999995</c:v>
                </c:pt>
                <c:pt idx="85">
                  <c:v>1075.9999999999995</c:v>
                </c:pt>
                <c:pt idx="86">
                  <c:v>1064.9999999999993</c:v>
                </c:pt>
                <c:pt idx="87">
                  <c:v>1053.9999999999993</c:v>
                </c:pt>
                <c:pt idx="88">
                  <c:v>1042.9999999999993</c:v>
                </c:pt>
                <c:pt idx="89">
                  <c:v>1031.9999999999993</c:v>
                </c:pt>
                <c:pt idx="90">
                  <c:v>1020.9999999999993</c:v>
                </c:pt>
                <c:pt idx="91">
                  <c:v>1009.9999999999994</c:v>
                </c:pt>
                <c:pt idx="92">
                  <c:v>998.9999999999994</c:v>
                </c:pt>
                <c:pt idx="93">
                  <c:v>987.9999999999993</c:v>
                </c:pt>
                <c:pt idx="94">
                  <c:v>976.9999999999993</c:v>
                </c:pt>
                <c:pt idx="95">
                  <c:v>965.9999999999993</c:v>
                </c:pt>
                <c:pt idx="96">
                  <c:v>954.9999999999993</c:v>
                </c:pt>
                <c:pt idx="97">
                  <c:v>943.9999999999993</c:v>
                </c:pt>
                <c:pt idx="98">
                  <c:v>932.9999999999993</c:v>
                </c:pt>
                <c:pt idx="99">
                  <c:v>921.9999999999993</c:v>
                </c:pt>
                <c:pt idx="100">
                  <c:v>910.9999999999992</c:v>
                </c:pt>
                <c:pt idx="101">
                  <c:v>901.1</c:v>
                </c:pt>
              </c:numCache>
            </c:numRef>
          </c:xVal>
          <c:yVal>
            <c:numRef>
              <c:f>'NO-FLEX'!$S$349:$S$450</c:f>
              <c:numCache>
                <c:ptCount val="10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5.55111512312578E-16</c:v>
                </c:pt>
                <c:pt idx="62">
                  <c:v>0.016393442622951372</c:v>
                </c:pt>
                <c:pt idx="63">
                  <c:v>0.03225806451612958</c:v>
                </c:pt>
                <c:pt idx="64">
                  <c:v>0.047619047619048165</c:v>
                </c:pt>
                <c:pt idx="65">
                  <c:v>0.06250000000000054</c:v>
                </c:pt>
                <c:pt idx="66">
                  <c:v>0.07692307692307747</c:v>
                </c:pt>
                <c:pt idx="67">
                  <c:v>0.09090909090909144</c:v>
                </c:pt>
                <c:pt idx="68">
                  <c:v>0.10447761194029904</c:v>
                </c:pt>
                <c:pt idx="69">
                  <c:v>0.11764705882352994</c:v>
                </c:pt>
                <c:pt idx="70">
                  <c:v>0.13043478260869618</c:v>
                </c:pt>
                <c:pt idx="71">
                  <c:v>0.14285714285714338</c:v>
                </c:pt>
                <c:pt idx="72">
                  <c:v>0.15492957746478925</c:v>
                </c:pt>
                <c:pt idx="73">
                  <c:v>0.16666666666666718</c:v>
                </c:pt>
                <c:pt idx="74">
                  <c:v>0.17808219178082244</c:v>
                </c:pt>
                <c:pt idx="75">
                  <c:v>0.1891891891891897</c:v>
                </c:pt>
                <c:pt idx="76">
                  <c:v>0.2000000000000005</c:v>
                </c:pt>
                <c:pt idx="77">
                  <c:v>0.21052631578947417</c:v>
                </c:pt>
                <c:pt idx="78">
                  <c:v>0.22077922077922127</c:v>
                </c:pt>
                <c:pt idx="79">
                  <c:v>0.23076923076923125</c:v>
                </c:pt>
                <c:pt idx="80">
                  <c:v>0.24050632911392453</c:v>
                </c:pt>
                <c:pt idx="81">
                  <c:v>0.2500000000000005</c:v>
                </c:pt>
                <c:pt idx="82">
                  <c:v>0.25925925925925974</c:v>
                </c:pt>
                <c:pt idx="83">
                  <c:v>0.26829268292682973</c:v>
                </c:pt>
                <c:pt idx="84">
                  <c:v>0.2771084337349402</c:v>
                </c:pt>
                <c:pt idx="85">
                  <c:v>0.2857142857142862</c:v>
                </c:pt>
                <c:pt idx="86">
                  <c:v>0.294117647058824</c:v>
                </c:pt>
                <c:pt idx="87">
                  <c:v>0.3023255813953493</c:v>
                </c:pt>
                <c:pt idx="88">
                  <c:v>0.31034482758620735</c:v>
                </c:pt>
                <c:pt idx="89">
                  <c:v>0.3181818181818186</c:v>
                </c:pt>
                <c:pt idx="90">
                  <c:v>0.32584269662921395</c:v>
                </c:pt>
                <c:pt idx="91">
                  <c:v>0.33333333333333376</c:v>
                </c:pt>
                <c:pt idx="92">
                  <c:v>0.3406593406593411</c:v>
                </c:pt>
                <c:pt idx="93">
                  <c:v>0.3478260869565222</c:v>
                </c:pt>
                <c:pt idx="94">
                  <c:v>0.3548387096774198</c:v>
                </c:pt>
                <c:pt idx="95">
                  <c:v>0.36170212765957493</c:v>
                </c:pt>
                <c:pt idx="96">
                  <c:v>0.36842105263157937</c:v>
                </c:pt>
                <c:pt idx="97">
                  <c:v>0.37500000000000044</c:v>
                </c:pt>
                <c:pt idx="98">
                  <c:v>0.3814432989690726</c:v>
                </c:pt>
                <c:pt idx="99">
                  <c:v>0.38775510204081676</c:v>
                </c:pt>
                <c:pt idx="100">
                  <c:v>0.39393939393939437</c:v>
                </c:pt>
                <c:pt idx="101">
                  <c:v>0.39939939939939945</c:v>
                </c:pt>
              </c:numCache>
            </c:numRef>
          </c:yVal>
          <c:smooth val="0"/>
        </c:ser>
        <c:axId val="30954434"/>
        <c:axId val="10154451"/>
      </c:scatterChart>
      <c:valAx>
        <c:axId val="51749432"/>
        <c:scaling>
          <c:orientation val="minMax"/>
          <c:max val="2000"/>
          <c:min val="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/>
                  <a:t>DENSITY - kg/m3</a:t>
                </a:r>
              </a:p>
            </c:rich>
          </c:tx>
          <c:layout>
            <c:manualLayout>
              <c:xMode val="factor"/>
              <c:yMode val="factor"/>
              <c:x val="-0.001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3091705"/>
        <c:crosses val="autoZero"/>
        <c:crossBetween val="midCat"/>
        <c:dispUnits/>
        <c:majorUnit val="600"/>
        <c:minorUnit val="100"/>
      </c:valAx>
      <c:valAx>
        <c:axId val="630917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1749432"/>
        <c:crosses val="autoZero"/>
        <c:crossBetween val="midCat"/>
        <c:dispUnits/>
        <c:majorUnit val="0.5"/>
      </c:valAx>
      <c:valAx>
        <c:axId val="30954434"/>
        <c:scaling>
          <c:orientation val="minMax"/>
        </c:scaling>
        <c:axPos val="b"/>
        <c:delete val="1"/>
        <c:majorTickMark val="in"/>
        <c:minorTickMark val="none"/>
        <c:tickLblPos val="nextTo"/>
        <c:crossAx val="10154451"/>
        <c:crosses val="max"/>
        <c:crossBetween val="midCat"/>
        <c:dispUnits/>
      </c:valAx>
      <c:valAx>
        <c:axId val="10154451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POROSITY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0954434"/>
        <c:crosses val="max"/>
        <c:crossBetween val="midCat"/>
        <c:dispUnits/>
        <c:majorUnit val="0.1"/>
      </c:valAx>
      <c:spPr>
        <a:solidFill>
          <a:srgbClr val="E3E3E3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1275"/>
          <c:y val="0.7585"/>
          <c:w val="0.26175"/>
          <c:h val="0.0875"/>
        </c:manualLayout>
      </c:layout>
      <c:overlay val="0"/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GEO-PATH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0905"/>
          <c:w val="0.84275"/>
          <c:h val="0.87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'NO-FLEX'!$F$241</c:f>
              <c:strCache>
                <c:ptCount val="1"/>
                <c:pt idx="0">
                  <c:v>mys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'NO-FLEX'!$E$242:$E$343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xVal>
          <c:yVal>
            <c:numRef>
              <c:f>'NO-FLEX'!$F$242:$F$343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profile</c:v>
          </c:tx>
          <c:spPr>
            <a:ln w="3175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'NO-FLEX'!$V$243:$V$245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'NO-FLEX'!$W$243:$W$245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profile2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'NO-FLEX'!$V$243:$V$245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'NO-FLEX'!$Y$243:$Y$244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start of path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8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'NO-FLEX'!$E$243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'NO-FLEX'!$F$243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24281196"/>
        <c:axId val="17204173"/>
      </c:scatterChart>
      <c:valAx>
        <c:axId val="24281196"/>
        <c:scaling>
          <c:orientation val="minMax"/>
          <c:max val="1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myP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50" b="0" i="0" u="none" baseline="0"/>
            </a:pPr>
          </a:p>
        </c:txPr>
        <c:crossAx val="17204173"/>
        <c:crosses val="autoZero"/>
        <c:crossBetween val="midCat"/>
        <c:dispUnits/>
        <c:majorUnit val="0.5"/>
        <c:minorUnit val="0.05"/>
      </c:valAx>
      <c:valAx>
        <c:axId val="17204173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myS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50" b="0" i="0" u="none" baseline="0"/>
            </a:pPr>
          </a:p>
        </c:txPr>
        <c:crossAx val="24281196"/>
        <c:crosses val="autoZero"/>
        <c:crossBetween val="midCat"/>
        <c:dispUnits/>
        <c:majorUnit val="0.5"/>
        <c:minorUnit val="0.005"/>
      </c:valAx>
      <c:spPr>
        <a:solidFill>
          <a:srgbClr val="E3E3E3"/>
        </a:solidFill>
        <a:ln w="12700">
          <a:solidFill>
            <a:srgbClr val="424242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17825"/>
          <c:y val="0.7635"/>
          <c:w val="0.3"/>
          <c:h val="0.08725"/>
        </c:manualLayout>
      </c:layout>
      <c:overlay val="0"/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YOUNG'S MODULUS (unit)</a:t>
            </a:r>
          </a:p>
        </c:rich>
      </c:tx>
      <c:layout>
        <c:manualLayout>
          <c:xMode val="factor"/>
          <c:yMode val="factor"/>
          <c:x val="-0.028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06"/>
          <c:w val="0.6745"/>
          <c:h val="0.8875"/>
        </c:manualLayout>
      </c:layout>
      <c:scatterChart>
        <c:scatterStyle val="smooth"/>
        <c:varyColors val="0"/>
        <c:ser>
          <c:idx val="3"/>
          <c:order val="0"/>
          <c:tx>
            <c:v>PREDICT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NORMAL!$A$204:$A$305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xVal>
          <c:yVal>
            <c:numRef>
              <c:f>NORMAL!$E$204:$E$305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yVal>
          <c:smooth val="1"/>
        </c:ser>
        <c:ser>
          <c:idx val="4"/>
          <c:order val="1"/>
          <c:tx>
            <c:v>H/S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NORMAL!$A$204:$A$305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xVal>
          <c:yVal>
            <c:numRef>
              <c:f>NORMAL!$F$204:$F$305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yVal>
          <c:smooth val="1"/>
        </c:ser>
        <c:ser>
          <c:idx val="5"/>
          <c:order val="2"/>
          <c:tx>
            <c:v>H/S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NORMAL!$A$204:$A$305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xVal>
          <c:yVal>
            <c:numRef>
              <c:f>NORMAL!$G$204:$G$305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yVal>
          <c:smooth val="1"/>
        </c:ser>
        <c:axId val="25453242"/>
        <c:axId val="27752587"/>
      </c:scatterChart>
      <c:valAx>
        <c:axId val="25453242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P-CONCENTRATION</a:t>
                </a:r>
              </a:p>
            </c:rich>
          </c:tx>
          <c:layout>
            <c:manualLayout>
              <c:xMode val="factor"/>
              <c:yMode val="factor"/>
              <c:x val="0.00675"/>
              <c:y val="0.02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7752587"/>
        <c:crosses val="autoZero"/>
        <c:crossBetween val="midCat"/>
        <c:dispUnits/>
        <c:majorUnit val="0.5"/>
      </c:valAx>
      <c:valAx>
        <c:axId val="27752587"/>
        <c:scaling>
          <c:orientation val="minMax"/>
          <c:max val="300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5453242"/>
        <c:crosses val="autoZero"/>
        <c:crossBetween val="midCat"/>
        <c:dispUnits/>
        <c:majorUnit val="1000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58"/>
          <c:y val="0.109"/>
        </c:manualLayout>
      </c:layout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POROUS!#REF!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POROUS!#REF!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POROUS!#REF!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POROUS!#REF!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POROUS!#REF!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POROUS!#REF!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POROUS!#REF!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POROUS!#REF!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POROUS!#REF!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POROUS!#REF!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POROUS!#REF!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POROUS!#REF!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POROUS!$H$221</c:f>
              <c:strCache>
                <c:ptCount val="1"/>
                <c:pt idx="0">
                  <c:v>0.12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POROUS!#REF!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POROUS!$H$222:$H$232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POROUS!$I$221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POROUS!#REF!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POROUS!$I$222:$I$232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20619830"/>
        <c:axId val="51360743"/>
      </c:scatterChart>
      <c:valAx>
        <c:axId val="206198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360743"/>
        <c:crosses val="autoZero"/>
        <c:crossBetween val="midCat"/>
        <c:dispUnits/>
      </c:valAx>
      <c:valAx>
        <c:axId val="5136074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06198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NORMALIZED STIFFNESS, E/Es</a:t>
            </a:r>
          </a:p>
        </c:rich>
      </c:tx>
      <c:layout>
        <c:manualLayout>
          <c:xMode val="factor"/>
          <c:yMode val="factor"/>
          <c:x val="-0.002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06025"/>
          <c:w val="0.832"/>
          <c:h val="0.89675"/>
        </c:manualLayout>
      </c:layout>
      <c:scatterChart>
        <c:scatterStyle val="smooth"/>
        <c:varyColors val="0"/>
        <c:ser>
          <c:idx val="3"/>
          <c:order val="0"/>
          <c:tx>
            <c:v>PREDICT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POROUS!$A$208:$A$309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xVal>
          <c:yVal>
            <c:numRef>
              <c:f>POROUS!$E$208:$E$309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yVal>
          <c:smooth val="1"/>
        </c:ser>
        <c:ser>
          <c:idx val="4"/>
          <c:order val="1"/>
          <c:tx>
            <c:v>H/S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POROUS!$A$208:$A$309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xVal>
          <c:yVal>
            <c:numRef>
              <c:f>POROUS!$F$208:$F$309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yVal>
          <c:smooth val="1"/>
        </c:ser>
        <c:axId val="59593504"/>
        <c:axId val="66579489"/>
      </c:scatterChart>
      <c:valAx>
        <c:axId val="59593504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POROSITY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6579489"/>
        <c:crosses val="autoZero"/>
        <c:crossBetween val="midCat"/>
        <c:dispUnits/>
        <c:majorUnit val="0.5"/>
      </c:valAx>
      <c:valAx>
        <c:axId val="66579489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9593504"/>
        <c:crosses val="autoZero"/>
        <c:crossBetween val="midCat"/>
        <c:dispUnits/>
        <c:majorUnit val="0.2"/>
        <c:minorUnit val="0.1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1075"/>
          <c:y val="0.11725"/>
        </c:manualLayout>
      </c:layout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SHAPE FUNCTIONS and PERCOLATION</a:t>
            </a:r>
          </a:p>
        </c:rich>
      </c:tx>
      <c:layout>
        <c:manualLayout>
          <c:xMode val="factor"/>
          <c:yMode val="factor"/>
          <c:x val="0.0172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415"/>
          <c:w val="0.94225"/>
          <c:h val="0.91375"/>
        </c:manualLayout>
      </c:layout>
      <c:scatterChart>
        <c:scatterStyle val="smooth"/>
        <c:varyColors val="0"/>
        <c:ser>
          <c:idx val="0"/>
          <c:order val="0"/>
          <c:tx>
            <c:v>myP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POROUS!$A$208:$A$309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xVal>
          <c:yVal>
            <c:numRef>
              <c:f>POROUS!$B$208:$B$309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myS</c:v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POROUS!$A$208:$A$309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xVal>
          <c:yVal>
            <c:numRef>
              <c:f>POROUS!$C$208:$C$309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PERCOL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POROUS!$H$209:$H$309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POROUS!$P$209:$P$309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1"/>
        </c:ser>
        <c:axId val="62344490"/>
        <c:axId val="24229499"/>
      </c:scatterChart>
      <c:valAx>
        <c:axId val="62344490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POROSITY</a:t>
                </a:r>
              </a:p>
            </c:rich>
          </c:tx>
          <c:layout>
            <c:manualLayout>
              <c:xMode val="factor"/>
              <c:yMode val="factor"/>
              <c:x val="0.008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1200" b="0" i="0" u="none" baseline="0"/>
            </a:pPr>
          </a:p>
        </c:txPr>
        <c:crossAx val="24229499"/>
        <c:crosses val="autoZero"/>
        <c:crossBetween val="midCat"/>
        <c:dispUnits/>
      </c:valAx>
      <c:valAx>
        <c:axId val="24229499"/>
        <c:scaling>
          <c:orientation val="minMax"/>
          <c:max val="1"/>
          <c:min val="-1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2344490"/>
        <c:crosses val="autoZero"/>
        <c:crossBetween val="midCat"/>
        <c:dispUnits/>
        <c:majorUnit val="0.5"/>
        <c:minorUnit val="0.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8"/>
          <c:y val="0.68125"/>
          <c:w val="0.27975"/>
          <c:h val="0.174"/>
        </c:manualLayout>
      </c:layout>
      <c:overlay val="0"/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/>
              <a:t>NORMALIZED CONDUCTIVITY, Q/Qs</a:t>
            </a:r>
          </a:p>
        </c:rich>
      </c:tx>
      <c:layout>
        <c:manualLayout>
          <c:xMode val="factor"/>
          <c:yMode val="factor"/>
          <c:x val="0.019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125"/>
          <c:y val="0.04275"/>
          <c:w val="0.79725"/>
          <c:h val="0.91925"/>
        </c:manualLayout>
      </c:layout>
      <c:scatterChart>
        <c:scatterStyle val="smooth"/>
        <c:varyColors val="0"/>
        <c:ser>
          <c:idx val="1"/>
          <c:order val="0"/>
          <c:tx>
            <c:strRef>
              <c:f>POROUS!$J$207</c:f>
              <c:strCache>
                <c:ptCount val="1"/>
                <c:pt idx="0">
                  <c:v>PREDICT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POROUS!$H$208:$H$309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xVal>
          <c:yVal>
            <c:numRef>
              <c:f>POROUS!$J$208:$J$309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POROUS!$K$207</c:f>
              <c:strCache>
                <c:ptCount val="1"/>
                <c:pt idx="0">
                  <c:v>H/S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POROUS!$H$208:$H$309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xVal>
          <c:yVal>
            <c:numRef>
              <c:f>POROUS!$K$208:$K$309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yVal>
          <c:smooth val="1"/>
        </c:ser>
        <c:axId val="16738900"/>
        <c:axId val="16432373"/>
      </c:scatterChart>
      <c:valAx>
        <c:axId val="16738900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POROSITY</a:t>
                </a:r>
              </a:p>
            </c:rich>
          </c:tx>
          <c:layout>
            <c:manualLayout>
              <c:xMode val="factor"/>
              <c:yMode val="factor"/>
              <c:x val="0.008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6432373"/>
        <c:crosses val="autoZero"/>
        <c:crossBetween val="midCat"/>
        <c:dispUnits/>
        <c:majorUnit val="0.5"/>
      </c:valAx>
      <c:valAx>
        <c:axId val="16432373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6738900"/>
        <c:crosses val="autoZero"/>
        <c:crossBetween val="midCat"/>
        <c:dispUnits/>
        <c:majorUnit val="0.2"/>
        <c:minorUnit val="0.1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5875"/>
          <c:y val="0.119"/>
          <c:w val="0.14475"/>
          <c:h val="0.0785"/>
        </c:manualLayout>
      </c:layout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/>
              <a:t>GEO-PATH</a:t>
            </a:r>
          </a:p>
        </c:rich>
      </c:tx>
      <c:layout>
        <c:manualLayout>
          <c:xMode val="factor"/>
          <c:yMode val="factor"/>
          <c:x val="0.0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"/>
          <c:y val="0.0785"/>
          <c:w val="0.8635"/>
          <c:h val="0.87075"/>
        </c:manualLayout>
      </c:layout>
      <c:scatterChart>
        <c:scatterStyle val="smooth"/>
        <c:varyColors val="0"/>
        <c:ser>
          <c:idx val="0"/>
          <c:order val="0"/>
          <c:tx>
            <c:strRef>
              <c:f>POROUS!$C$207</c:f>
              <c:strCache>
                <c:ptCount val="1"/>
                <c:pt idx="0">
                  <c:v>mys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POROUS!$B$208:$B$309</c:f>
              <c:numCache>
                <c:ptCount val="102"/>
                <c:pt idx="1">
                  <c:v>0.39990000000000003</c:v>
                </c:pt>
                <c:pt idx="2">
                  <c:v>0.399</c:v>
                </c:pt>
                <c:pt idx="3">
                  <c:v>0.398</c:v>
                </c:pt>
                <c:pt idx="4">
                  <c:v>0.397</c:v>
                </c:pt>
                <c:pt idx="5">
                  <c:v>0.396</c:v>
                </c:pt>
                <c:pt idx="6">
                  <c:v>0.395</c:v>
                </c:pt>
                <c:pt idx="7">
                  <c:v>0.394</c:v>
                </c:pt>
                <c:pt idx="8">
                  <c:v>0.393</c:v>
                </c:pt>
                <c:pt idx="9">
                  <c:v>0.392</c:v>
                </c:pt>
                <c:pt idx="10">
                  <c:v>0.391</c:v>
                </c:pt>
                <c:pt idx="11">
                  <c:v>0.39</c:v>
                </c:pt>
                <c:pt idx="12">
                  <c:v>0.389</c:v>
                </c:pt>
                <c:pt idx="13">
                  <c:v>0.388</c:v>
                </c:pt>
                <c:pt idx="14">
                  <c:v>0.387</c:v>
                </c:pt>
                <c:pt idx="15">
                  <c:v>0.386</c:v>
                </c:pt>
                <c:pt idx="16">
                  <c:v>0.385</c:v>
                </c:pt>
                <c:pt idx="17">
                  <c:v>0.384</c:v>
                </c:pt>
                <c:pt idx="18">
                  <c:v>0.383</c:v>
                </c:pt>
                <c:pt idx="19">
                  <c:v>0.382</c:v>
                </c:pt>
                <c:pt idx="20">
                  <c:v>0.381</c:v>
                </c:pt>
                <c:pt idx="21">
                  <c:v>0.38</c:v>
                </c:pt>
                <c:pt idx="22">
                  <c:v>0.379</c:v>
                </c:pt>
                <c:pt idx="23">
                  <c:v>0.378</c:v>
                </c:pt>
                <c:pt idx="24">
                  <c:v>0.377</c:v>
                </c:pt>
                <c:pt idx="25">
                  <c:v>0.376</c:v>
                </c:pt>
                <c:pt idx="26">
                  <c:v>0.375</c:v>
                </c:pt>
                <c:pt idx="27">
                  <c:v>0.374</c:v>
                </c:pt>
                <c:pt idx="28">
                  <c:v>0.373</c:v>
                </c:pt>
                <c:pt idx="29">
                  <c:v>0.372</c:v>
                </c:pt>
                <c:pt idx="30">
                  <c:v>0.371</c:v>
                </c:pt>
                <c:pt idx="31">
                  <c:v>0.37</c:v>
                </c:pt>
                <c:pt idx="32">
                  <c:v>0.369</c:v>
                </c:pt>
                <c:pt idx="33">
                  <c:v>0.368</c:v>
                </c:pt>
                <c:pt idx="34">
                  <c:v>0.367</c:v>
                </c:pt>
                <c:pt idx="35">
                  <c:v>0.366</c:v>
                </c:pt>
                <c:pt idx="36">
                  <c:v>0.365</c:v>
                </c:pt>
                <c:pt idx="37">
                  <c:v>0.364</c:v>
                </c:pt>
                <c:pt idx="38">
                  <c:v>0.363</c:v>
                </c:pt>
                <c:pt idx="39">
                  <c:v>0.362</c:v>
                </c:pt>
                <c:pt idx="40">
                  <c:v>0.361</c:v>
                </c:pt>
                <c:pt idx="41">
                  <c:v>0.36</c:v>
                </c:pt>
                <c:pt idx="42">
                  <c:v>0.359</c:v>
                </c:pt>
                <c:pt idx="43">
                  <c:v>0.358</c:v>
                </c:pt>
                <c:pt idx="44">
                  <c:v>0.357</c:v>
                </c:pt>
                <c:pt idx="45">
                  <c:v>0.356</c:v>
                </c:pt>
                <c:pt idx="46">
                  <c:v>0.355</c:v>
                </c:pt>
                <c:pt idx="47">
                  <c:v>0.354</c:v>
                </c:pt>
                <c:pt idx="48">
                  <c:v>0.353</c:v>
                </c:pt>
                <c:pt idx="49">
                  <c:v>0.352</c:v>
                </c:pt>
                <c:pt idx="50">
                  <c:v>0.351</c:v>
                </c:pt>
                <c:pt idx="51">
                  <c:v>0.35000000000000003</c:v>
                </c:pt>
                <c:pt idx="52">
                  <c:v>0.349</c:v>
                </c:pt>
                <c:pt idx="53">
                  <c:v>0.348</c:v>
                </c:pt>
                <c:pt idx="54">
                  <c:v>0.347</c:v>
                </c:pt>
                <c:pt idx="55">
                  <c:v>0.34600000000000003</c:v>
                </c:pt>
                <c:pt idx="56">
                  <c:v>0.345</c:v>
                </c:pt>
                <c:pt idx="57">
                  <c:v>0.344</c:v>
                </c:pt>
                <c:pt idx="58">
                  <c:v>0.34299999999999997</c:v>
                </c:pt>
                <c:pt idx="59">
                  <c:v>0.342</c:v>
                </c:pt>
                <c:pt idx="60">
                  <c:v>0.34099999999999997</c:v>
                </c:pt>
                <c:pt idx="61">
                  <c:v>0.33999999999999997</c:v>
                </c:pt>
                <c:pt idx="62">
                  <c:v>0.33899999999999997</c:v>
                </c:pt>
                <c:pt idx="63">
                  <c:v>0.338</c:v>
                </c:pt>
                <c:pt idx="64">
                  <c:v>0.33699999999999997</c:v>
                </c:pt>
                <c:pt idx="65">
                  <c:v>0.33599999999999997</c:v>
                </c:pt>
                <c:pt idx="66">
                  <c:v>0.33499999999999996</c:v>
                </c:pt>
                <c:pt idx="67">
                  <c:v>0.334</c:v>
                </c:pt>
                <c:pt idx="68">
                  <c:v>0.33299999999999996</c:v>
                </c:pt>
                <c:pt idx="69">
                  <c:v>0.33199999999999996</c:v>
                </c:pt>
                <c:pt idx="70">
                  <c:v>0.33099999999999996</c:v>
                </c:pt>
                <c:pt idx="71">
                  <c:v>0.33</c:v>
                </c:pt>
                <c:pt idx="72">
                  <c:v>0.32899999999999996</c:v>
                </c:pt>
                <c:pt idx="73">
                  <c:v>0.32799999999999996</c:v>
                </c:pt>
                <c:pt idx="74">
                  <c:v>0.32699999999999996</c:v>
                </c:pt>
                <c:pt idx="75">
                  <c:v>0.326</c:v>
                </c:pt>
                <c:pt idx="76">
                  <c:v>0.32499999999999996</c:v>
                </c:pt>
                <c:pt idx="77">
                  <c:v>0.32399999999999995</c:v>
                </c:pt>
                <c:pt idx="78">
                  <c:v>0.32299999999999995</c:v>
                </c:pt>
                <c:pt idx="79">
                  <c:v>0.322</c:v>
                </c:pt>
                <c:pt idx="80">
                  <c:v>0.32099999999999995</c:v>
                </c:pt>
                <c:pt idx="81">
                  <c:v>0.31999999999999995</c:v>
                </c:pt>
                <c:pt idx="82">
                  <c:v>0.31899999999999995</c:v>
                </c:pt>
                <c:pt idx="83">
                  <c:v>0.318</c:v>
                </c:pt>
                <c:pt idx="84">
                  <c:v>0.31699999999999995</c:v>
                </c:pt>
                <c:pt idx="85">
                  <c:v>0.31599999999999995</c:v>
                </c:pt>
                <c:pt idx="86">
                  <c:v>0.31499999999999995</c:v>
                </c:pt>
                <c:pt idx="87">
                  <c:v>0.314</c:v>
                </c:pt>
                <c:pt idx="88">
                  <c:v>0.31299999999999994</c:v>
                </c:pt>
                <c:pt idx="89">
                  <c:v>0.31199999999999994</c:v>
                </c:pt>
                <c:pt idx="90">
                  <c:v>0.31099999999999994</c:v>
                </c:pt>
                <c:pt idx="91">
                  <c:v>0.31</c:v>
                </c:pt>
                <c:pt idx="92">
                  <c:v>0.30899999999999994</c:v>
                </c:pt>
                <c:pt idx="93">
                  <c:v>0.30799999999999994</c:v>
                </c:pt>
                <c:pt idx="94">
                  <c:v>0.30699999999999994</c:v>
                </c:pt>
                <c:pt idx="95">
                  <c:v>0.306</c:v>
                </c:pt>
                <c:pt idx="96">
                  <c:v>0.30499999999999994</c:v>
                </c:pt>
                <c:pt idx="97">
                  <c:v>0.30399999999999994</c:v>
                </c:pt>
                <c:pt idx="98">
                  <c:v>0.30299999999999994</c:v>
                </c:pt>
                <c:pt idx="99">
                  <c:v>0.302</c:v>
                </c:pt>
                <c:pt idx="100">
                  <c:v>0.30099999999999993</c:v>
                </c:pt>
                <c:pt idx="101">
                  <c:v>0.30010000000000003</c:v>
                </c:pt>
              </c:numCache>
            </c:numRef>
          </c:xVal>
          <c:yVal>
            <c:numRef>
              <c:f>POROUS!$C$208:$C$309</c:f>
              <c:numCache>
                <c:ptCount val="102"/>
                <c:pt idx="1">
                  <c:v>-0.19990000000000002</c:v>
                </c:pt>
                <c:pt idx="2">
                  <c:v>-0.199</c:v>
                </c:pt>
                <c:pt idx="3">
                  <c:v>-0.198</c:v>
                </c:pt>
                <c:pt idx="4">
                  <c:v>-0.197</c:v>
                </c:pt>
                <c:pt idx="5">
                  <c:v>-0.196</c:v>
                </c:pt>
                <c:pt idx="6">
                  <c:v>-0.195</c:v>
                </c:pt>
                <c:pt idx="7">
                  <c:v>-0.194</c:v>
                </c:pt>
                <c:pt idx="8">
                  <c:v>-0.193</c:v>
                </c:pt>
                <c:pt idx="9">
                  <c:v>-0.192</c:v>
                </c:pt>
                <c:pt idx="10">
                  <c:v>-0.191</c:v>
                </c:pt>
                <c:pt idx="11">
                  <c:v>-0.19</c:v>
                </c:pt>
                <c:pt idx="12">
                  <c:v>-0.18900000000000003</c:v>
                </c:pt>
                <c:pt idx="13">
                  <c:v>-0.18800000000000003</c:v>
                </c:pt>
                <c:pt idx="14">
                  <c:v>-0.18700000000000003</c:v>
                </c:pt>
                <c:pt idx="15">
                  <c:v>-0.18600000000000003</c:v>
                </c:pt>
                <c:pt idx="16">
                  <c:v>-0.18500000000000003</c:v>
                </c:pt>
                <c:pt idx="17">
                  <c:v>-0.18400000000000002</c:v>
                </c:pt>
                <c:pt idx="18">
                  <c:v>-0.18300000000000002</c:v>
                </c:pt>
                <c:pt idx="19">
                  <c:v>-0.18200000000000002</c:v>
                </c:pt>
                <c:pt idx="20">
                  <c:v>-0.18100000000000002</c:v>
                </c:pt>
                <c:pt idx="21">
                  <c:v>-0.18000000000000002</c:v>
                </c:pt>
                <c:pt idx="22">
                  <c:v>-0.17900000000000002</c:v>
                </c:pt>
                <c:pt idx="23">
                  <c:v>-0.17800000000000002</c:v>
                </c:pt>
                <c:pt idx="24">
                  <c:v>-0.17700000000000002</c:v>
                </c:pt>
                <c:pt idx="25">
                  <c:v>-0.17600000000000002</c:v>
                </c:pt>
                <c:pt idx="26">
                  <c:v>-0.17500000000000002</c:v>
                </c:pt>
                <c:pt idx="27">
                  <c:v>-0.17400000000000002</c:v>
                </c:pt>
                <c:pt idx="28">
                  <c:v>-0.17300000000000001</c:v>
                </c:pt>
                <c:pt idx="29">
                  <c:v>-0.17200000000000001</c:v>
                </c:pt>
                <c:pt idx="30">
                  <c:v>-0.171</c:v>
                </c:pt>
                <c:pt idx="31">
                  <c:v>-0.17</c:v>
                </c:pt>
                <c:pt idx="32">
                  <c:v>-0.169</c:v>
                </c:pt>
                <c:pt idx="33">
                  <c:v>-0.168</c:v>
                </c:pt>
                <c:pt idx="34">
                  <c:v>-0.167</c:v>
                </c:pt>
                <c:pt idx="35">
                  <c:v>-0.166</c:v>
                </c:pt>
                <c:pt idx="36">
                  <c:v>-0.165</c:v>
                </c:pt>
                <c:pt idx="37">
                  <c:v>-0.164</c:v>
                </c:pt>
                <c:pt idx="38">
                  <c:v>-0.163</c:v>
                </c:pt>
                <c:pt idx="39">
                  <c:v>-0.162</c:v>
                </c:pt>
                <c:pt idx="40">
                  <c:v>-0.161</c:v>
                </c:pt>
                <c:pt idx="41">
                  <c:v>-0.16</c:v>
                </c:pt>
                <c:pt idx="42">
                  <c:v>-0.159</c:v>
                </c:pt>
                <c:pt idx="43">
                  <c:v>-0.158</c:v>
                </c:pt>
                <c:pt idx="44">
                  <c:v>-0.157</c:v>
                </c:pt>
                <c:pt idx="45">
                  <c:v>-0.156</c:v>
                </c:pt>
                <c:pt idx="46">
                  <c:v>-0.155</c:v>
                </c:pt>
                <c:pt idx="47">
                  <c:v>-0.154</c:v>
                </c:pt>
                <c:pt idx="48">
                  <c:v>-0.153</c:v>
                </c:pt>
                <c:pt idx="49">
                  <c:v>-0.152</c:v>
                </c:pt>
                <c:pt idx="50">
                  <c:v>-0.151</c:v>
                </c:pt>
                <c:pt idx="51">
                  <c:v>-0.15</c:v>
                </c:pt>
                <c:pt idx="52">
                  <c:v>-0.149</c:v>
                </c:pt>
                <c:pt idx="53">
                  <c:v>-0.148</c:v>
                </c:pt>
                <c:pt idx="54">
                  <c:v>-0.147</c:v>
                </c:pt>
                <c:pt idx="55">
                  <c:v>-0.146</c:v>
                </c:pt>
                <c:pt idx="56">
                  <c:v>-0.145</c:v>
                </c:pt>
                <c:pt idx="57">
                  <c:v>-0.144</c:v>
                </c:pt>
                <c:pt idx="58">
                  <c:v>-0.143</c:v>
                </c:pt>
                <c:pt idx="59">
                  <c:v>-0.142</c:v>
                </c:pt>
                <c:pt idx="60">
                  <c:v>-0.141</c:v>
                </c:pt>
                <c:pt idx="61">
                  <c:v>-0.13999999999999999</c:v>
                </c:pt>
                <c:pt idx="62">
                  <c:v>-0.13899999999999998</c:v>
                </c:pt>
                <c:pt idx="63">
                  <c:v>-0.13799999999999998</c:v>
                </c:pt>
                <c:pt idx="64">
                  <c:v>-0.13699999999999998</c:v>
                </c:pt>
                <c:pt idx="65">
                  <c:v>-0.13599999999999998</c:v>
                </c:pt>
                <c:pt idx="66">
                  <c:v>-0.13499999999999998</c:v>
                </c:pt>
                <c:pt idx="67">
                  <c:v>-0.13399999999999998</c:v>
                </c:pt>
                <c:pt idx="68">
                  <c:v>-0.13299999999999998</c:v>
                </c:pt>
                <c:pt idx="69">
                  <c:v>-0.13199999999999998</c:v>
                </c:pt>
                <c:pt idx="70">
                  <c:v>-0.13099999999999998</c:v>
                </c:pt>
                <c:pt idx="71">
                  <c:v>-0.12999999999999998</c:v>
                </c:pt>
                <c:pt idx="72">
                  <c:v>-0.12899999999999998</c:v>
                </c:pt>
                <c:pt idx="73">
                  <c:v>-0.12799999999999997</c:v>
                </c:pt>
                <c:pt idx="74">
                  <c:v>-0.12699999999999997</c:v>
                </c:pt>
                <c:pt idx="75">
                  <c:v>-0.12599999999999997</c:v>
                </c:pt>
                <c:pt idx="76">
                  <c:v>-0.12499999999999996</c:v>
                </c:pt>
                <c:pt idx="77">
                  <c:v>-0.12399999999999996</c:v>
                </c:pt>
                <c:pt idx="78">
                  <c:v>-0.12299999999999996</c:v>
                </c:pt>
                <c:pt idx="79">
                  <c:v>-0.12199999999999996</c:v>
                </c:pt>
                <c:pt idx="80">
                  <c:v>-0.12099999999999995</c:v>
                </c:pt>
                <c:pt idx="81">
                  <c:v>-0.11999999999999995</c:v>
                </c:pt>
                <c:pt idx="82">
                  <c:v>-0.11899999999999995</c:v>
                </c:pt>
                <c:pt idx="83">
                  <c:v>-0.11799999999999995</c:v>
                </c:pt>
                <c:pt idx="84">
                  <c:v>-0.11699999999999995</c:v>
                </c:pt>
                <c:pt idx="85">
                  <c:v>-0.11599999999999995</c:v>
                </c:pt>
                <c:pt idx="86">
                  <c:v>-0.11499999999999995</c:v>
                </c:pt>
                <c:pt idx="87">
                  <c:v>-0.11399999999999995</c:v>
                </c:pt>
                <c:pt idx="88">
                  <c:v>-0.11299999999999995</c:v>
                </c:pt>
                <c:pt idx="89">
                  <c:v>-0.11199999999999995</c:v>
                </c:pt>
                <c:pt idx="90">
                  <c:v>-0.11099999999999995</c:v>
                </c:pt>
                <c:pt idx="91">
                  <c:v>-0.10999999999999995</c:v>
                </c:pt>
                <c:pt idx="92">
                  <c:v>-0.10899999999999994</c:v>
                </c:pt>
                <c:pt idx="93">
                  <c:v>-0.10799999999999994</c:v>
                </c:pt>
                <c:pt idx="94">
                  <c:v>-0.10699999999999994</c:v>
                </c:pt>
                <c:pt idx="95">
                  <c:v>-0.10599999999999994</c:v>
                </c:pt>
                <c:pt idx="96">
                  <c:v>-0.10499999999999994</c:v>
                </c:pt>
                <c:pt idx="97">
                  <c:v>-0.10399999999999994</c:v>
                </c:pt>
                <c:pt idx="98">
                  <c:v>-0.10299999999999994</c:v>
                </c:pt>
                <c:pt idx="99">
                  <c:v>-0.10199999999999994</c:v>
                </c:pt>
                <c:pt idx="100">
                  <c:v>-0.10099999999999994</c:v>
                </c:pt>
                <c:pt idx="101">
                  <c:v>-0.1001</c:v>
                </c:pt>
              </c:numCache>
            </c:numRef>
          </c:yVal>
          <c:smooth val="1"/>
        </c:ser>
        <c:ser>
          <c:idx val="1"/>
          <c:order val="1"/>
          <c:tx>
            <c:v>START OF PATH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POROUS!$B$209</c:f>
              <c:numCache>
                <c:ptCount val="1"/>
                <c:pt idx="0">
                  <c:v>0.39990000000000003</c:v>
                </c:pt>
              </c:numCache>
            </c:numRef>
          </c:xVal>
          <c:yVal>
            <c:numRef>
              <c:f>POROUS!$C$209</c:f>
              <c:numCache>
                <c:ptCount val="1"/>
                <c:pt idx="0">
                  <c:v>-0.19990000000000002</c:v>
                </c:pt>
              </c:numCache>
            </c:numRef>
          </c:yVal>
          <c:smooth val="1"/>
        </c:ser>
        <c:ser>
          <c:idx val="2"/>
          <c:order val="2"/>
          <c:tx>
            <c:v>profile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POROUS!$R$209:$R$213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POROUS!$S$209:$S$213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axId val="13673630"/>
        <c:axId val="55953807"/>
      </c:scatterChart>
      <c:valAx>
        <c:axId val="13673630"/>
        <c:scaling>
          <c:orientation val="minMax"/>
          <c:max val="1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SHAPE FUNCTION myP</a:t>
                </a:r>
              </a:p>
            </c:rich>
          </c:tx>
          <c:layout>
            <c:manualLayout>
              <c:xMode val="factor"/>
              <c:yMode val="factor"/>
              <c:x val="0.0057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00" b="0" i="0" u="none" baseline="0"/>
            </a:pPr>
          </a:p>
        </c:txPr>
        <c:crossAx val="55953807"/>
        <c:crosses val="autoZero"/>
        <c:crossBetween val="midCat"/>
        <c:dispUnits/>
        <c:majorUnit val="0.5"/>
      </c:valAx>
      <c:valAx>
        <c:axId val="55953807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SHAPE FUNCTION  myS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1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00" b="0" i="0" u="none" baseline="0"/>
            </a:pPr>
          </a:p>
        </c:txPr>
        <c:crossAx val="13673630"/>
        <c:crosses val="autoZero"/>
        <c:crossBetween val="midCat"/>
        <c:dispUnits/>
        <c:majorUnit val="0.5"/>
      </c:valAx>
      <c:spPr>
        <a:solidFill>
          <a:srgbClr val="E3E3E3"/>
        </a:solidFill>
        <a:ln w="3175">
          <a:noFill/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18925"/>
          <c:y val="0.80875"/>
          <c:w val="0.3785"/>
          <c:h val="0.06675"/>
        </c:manualLayout>
      </c:layout>
      <c:overlay val="0"/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/>
              <a:t>MOE-MOR  RELATION (low porosity)</a:t>
            </a:r>
          </a:p>
        </c:rich>
      </c:tx>
      <c:layout>
        <c:manualLayout>
          <c:xMode val="factor"/>
          <c:yMode val="factor"/>
          <c:x val="0.061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035"/>
          <c:w val="0.88425"/>
          <c:h val="0.8875"/>
        </c:manualLayout>
      </c:layout>
      <c:scatterChart>
        <c:scatterStyle val="smooth"/>
        <c:varyColors val="0"/>
        <c:ser>
          <c:idx val="0"/>
          <c:order val="0"/>
          <c:tx>
            <c:v>theoretical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POROUS!$E$209:$E$309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POROUS!$N$209:$N$310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yVal>
          <c:smooth val="1"/>
        </c:ser>
        <c:axId val="33822216"/>
        <c:axId val="35964489"/>
      </c:scatterChart>
      <c:valAx>
        <c:axId val="33822216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MOE
(modulus of elasticity, E/Es)</a:t>
                </a:r>
              </a:p>
            </c:rich>
          </c:tx>
          <c:layout>
            <c:manualLayout>
              <c:xMode val="factor"/>
              <c:yMode val="factor"/>
              <c:x val="0.008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5964489"/>
        <c:crosses val="autoZero"/>
        <c:crossBetween val="midCat"/>
        <c:dispUnits/>
        <c:majorUnit val="0.5"/>
        <c:minorUnit val="0.1"/>
      </c:valAx>
      <c:valAx>
        <c:axId val="3596448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MOR
(modulus of rupture, S/So)</a:t>
                </a:r>
              </a:p>
            </c:rich>
          </c:tx>
          <c:layout>
            <c:manualLayout>
              <c:xMode val="factor"/>
              <c:yMode val="factor"/>
              <c:x val="0.001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3822216"/>
        <c:crosses val="autoZero"/>
        <c:crossBetween val="midCat"/>
        <c:dispUnits/>
        <c:majorUnit val="0.5"/>
        <c:minorUnit val="0.1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/>
              <a:t>ESTIMATED NORMALIZED STRENGTH, S/So</a:t>
            </a:r>
          </a:p>
        </c:rich>
      </c:tx>
      <c:layout>
        <c:manualLayout>
          <c:xMode val="factor"/>
          <c:yMode val="factor"/>
          <c:x val="-0.00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0415"/>
          <c:w val="0.813"/>
          <c:h val="0.90375"/>
        </c:manualLayout>
      </c:layout>
      <c:scatterChart>
        <c:scatterStyle val="lineMarker"/>
        <c:varyColors val="0"/>
        <c:ser>
          <c:idx val="0"/>
          <c:order val="0"/>
          <c:tx>
            <c:v>estim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POROUS!$H$209:$H$309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POROUS!$M$209:$M$309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estim-2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POROUS!$H$209:$H$309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POROUS!$L$209:$L$309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0"/>
        </c:ser>
        <c:axId val="55244946"/>
        <c:axId val="27442467"/>
      </c:scatterChart>
      <c:valAx>
        <c:axId val="55244946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POROSITY</a:t>
                </a:r>
              </a:p>
            </c:rich>
          </c:tx>
          <c:layout>
            <c:manualLayout>
              <c:xMode val="factor"/>
              <c:yMode val="factor"/>
              <c:x val="0"/>
              <c:y val="0.01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/>
            </a:pPr>
          </a:p>
        </c:txPr>
        <c:crossAx val="27442467"/>
        <c:crosses val="autoZero"/>
        <c:crossBetween val="midCat"/>
        <c:dispUnits/>
        <c:majorUnit val="0.5"/>
      </c:valAx>
      <c:valAx>
        <c:axId val="27442467"/>
        <c:scaling>
          <c:orientation val="minMax"/>
          <c:max val="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55244946"/>
        <c:crosses val="autoZero"/>
        <c:crossBetween val="midCat"/>
        <c:dispUnits/>
        <c:majorUnit val="0.2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SHAPE FUNCTIONS and P-PERCOLATION</a:t>
            </a:r>
          </a:p>
        </c:rich>
      </c:tx>
      <c:layout>
        <c:manualLayout>
          <c:xMode val="factor"/>
          <c:yMode val="factor"/>
          <c:x val="-0.097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5"/>
          <c:w val="0.95225"/>
          <c:h val="0.8515"/>
        </c:manualLayout>
      </c:layout>
      <c:scatterChart>
        <c:scatterStyle val="smooth"/>
        <c:varyColors val="0"/>
        <c:ser>
          <c:idx val="0"/>
          <c:order val="0"/>
          <c:tx>
            <c:v>myP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NORMAL!$A$204:$A$305</c:f>
              <c:numCache>
                <c:ptCount val="102"/>
                <c:pt idx="1">
                  <c:v>0.001</c:v>
                </c:pt>
                <c:pt idx="2">
                  <c:v>0.01</c:v>
                </c:pt>
                <c:pt idx="3">
                  <c:v>0.02</c:v>
                </c:pt>
                <c:pt idx="4">
                  <c:v>0.03</c:v>
                </c:pt>
                <c:pt idx="5">
                  <c:v>0.04</c:v>
                </c:pt>
                <c:pt idx="6">
                  <c:v>0.05</c:v>
                </c:pt>
                <c:pt idx="7">
                  <c:v>0.060000000000000005</c:v>
                </c:pt>
                <c:pt idx="8">
                  <c:v>0.07</c:v>
                </c:pt>
                <c:pt idx="9">
                  <c:v>0.08</c:v>
                </c:pt>
                <c:pt idx="10">
                  <c:v>0.09</c:v>
                </c:pt>
                <c:pt idx="11">
                  <c:v>0.09999999999999999</c:v>
                </c:pt>
                <c:pt idx="12">
                  <c:v>0.10999999999999999</c:v>
                </c:pt>
                <c:pt idx="13">
                  <c:v>0.11999999999999998</c:v>
                </c:pt>
                <c:pt idx="14">
                  <c:v>0.12999999999999998</c:v>
                </c:pt>
                <c:pt idx="15">
                  <c:v>0.13999999999999999</c:v>
                </c:pt>
                <c:pt idx="16">
                  <c:v>0.15</c:v>
                </c:pt>
                <c:pt idx="17">
                  <c:v>0.16</c:v>
                </c:pt>
                <c:pt idx="18">
                  <c:v>0.17</c:v>
                </c:pt>
                <c:pt idx="19">
                  <c:v>0.18000000000000002</c:v>
                </c:pt>
                <c:pt idx="20">
                  <c:v>0.19000000000000003</c:v>
                </c:pt>
                <c:pt idx="21">
                  <c:v>0.20000000000000004</c:v>
                </c:pt>
                <c:pt idx="22">
                  <c:v>0.21000000000000005</c:v>
                </c:pt>
                <c:pt idx="23">
                  <c:v>0.22000000000000006</c:v>
                </c:pt>
                <c:pt idx="24">
                  <c:v>0.23000000000000007</c:v>
                </c:pt>
                <c:pt idx="25">
                  <c:v>0.24000000000000007</c:v>
                </c:pt>
                <c:pt idx="26">
                  <c:v>0.25000000000000006</c:v>
                </c:pt>
                <c:pt idx="27">
                  <c:v>0.26000000000000006</c:v>
                </c:pt>
                <c:pt idx="28">
                  <c:v>0.2700000000000001</c:v>
                </c:pt>
                <c:pt idx="29">
                  <c:v>0.2800000000000001</c:v>
                </c:pt>
                <c:pt idx="30">
                  <c:v>0.2900000000000001</c:v>
                </c:pt>
                <c:pt idx="31">
                  <c:v>0.3000000000000001</c:v>
                </c:pt>
                <c:pt idx="32">
                  <c:v>0.3100000000000001</c:v>
                </c:pt>
                <c:pt idx="33">
                  <c:v>0.3200000000000001</c:v>
                </c:pt>
                <c:pt idx="34">
                  <c:v>0.3300000000000001</c:v>
                </c:pt>
                <c:pt idx="35">
                  <c:v>0.34000000000000014</c:v>
                </c:pt>
                <c:pt idx="36">
                  <c:v>0.35000000000000014</c:v>
                </c:pt>
                <c:pt idx="37">
                  <c:v>0.36000000000000015</c:v>
                </c:pt>
                <c:pt idx="38">
                  <c:v>0.37000000000000016</c:v>
                </c:pt>
                <c:pt idx="39">
                  <c:v>0.38000000000000017</c:v>
                </c:pt>
                <c:pt idx="40">
                  <c:v>0.3900000000000002</c:v>
                </c:pt>
                <c:pt idx="41">
                  <c:v>0.4000000000000002</c:v>
                </c:pt>
                <c:pt idx="42">
                  <c:v>0.4100000000000002</c:v>
                </c:pt>
                <c:pt idx="43">
                  <c:v>0.4200000000000002</c:v>
                </c:pt>
                <c:pt idx="44">
                  <c:v>0.4300000000000002</c:v>
                </c:pt>
                <c:pt idx="45">
                  <c:v>0.4400000000000002</c:v>
                </c:pt>
                <c:pt idx="46">
                  <c:v>0.45000000000000023</c:v>
                </c:pt>
                <c:pt idx="47">
                  <c:v>0.46000000000000024</c:v>
                </c:pt>
                <c:pt idx="48">
                  <c:v>0.47000000000000025</c:v>
                </c:pt>
                <c:pt idx="49">
                  <c:v>0.48000000000000026</c:v>
                </c:pt>
                <c:pt idx="50">
                  <c:v>0.49000000000000027</c:v>
                </c:pt>
                <c:pt idx="51">
                  <c:v>0.5000000000000002</c:v>
                </c:pt>
                <c:pt idx="52">
                  <c:v>0.5100000000000002</c:v>
                </c:pt>
                <c:pt idx="53">
                  <c:v>0.5200000000000002</c:v>
                </c:pt>
                <c:pt idx="54">
                  <c:v>0.5300000000000002</c:v>
                </c:pt>
                <c:pt idx="55">
                  <c:v>0.5400000000000003</c:v>
                </c:pt>
                <c:pt idx="56">
                  <c:v>0.5500000000000003</c:v>
                </c:pt>
                <c:pt idx="57">
                  <c:v>0.5600000000000003</c:v>
                </c:pt>
                <c:pt idx="58">
                  <c:v>0.5700000000000003</c:v>
                </c:pt>
                <c:pt idx="59">
                  <c:v>0.5800000000000003</c:v>
                </c:pt>
                <c:pt idx="60">
                  <c:v>0.5900000000000003</c:v>
                </c:pt>
                <c:pt idx="61">
                  <c:v>0.6000000000000003</c:v>
                </c:pt>
                <c:pt idx="62">
                  <c:v>0.6100000000000003</c:v>
                </c:pt>
                <c:pt idx="63">
                  <c:v>0.6200000000000003</c:v>
                </c:pt>
                <c:pt idx="64">
                  <c:v>0.6300000000000003</c:v>
                </c:pt>
                <c:pt idx="65">
                  <c:v>0.6400000000000003</c:v>
                </c:pt>
                <c:pt idx="66">
                  <c:v>0.6500000000000004</c:v>
                </c:pt>
                <c:pt idx="67">
                  <c:v>0.6600000000000004</c:v>
                </c:pt>
                <c:pt idx="68">
                  <c:v>0.6700000000000004</c:v>
                </c:pt>
                <c:pt idx="69">
                  <c:v>0.6800000000000004</c:v>
                </c:pt>
                <c:pt idx="70">
                  <c:v>0.6900000000000004</c:v>
                </c:pt>
                <c:pt idx="71">
                  <c:v>0.7000000000000004</c:v>
                </c:pt>
                <c:pt idx="72">
                  <c:v>0.7100000000000004</c:v>
                </c:pt>
                <c:pt idx="73">
                  <c:v>0.7200000000000004</c:v>
                </c:pt>
                <c:pt idx="74">
                  <c:v>0.7300000000000004</c:v>
                </c:pt>
                <c:pt idx="75">
                  <c:v>0.7400000000000004</c:v>
                </c:pt>
                <c:pt idx="76">
                  <c:v>0.7500000000000004</c:v>
                </c:pt>
                <c:pt idx="77">
                  <c:v>0.7600000000000005</c:v>
                </c:pt>
                <c:pt idx="78">
                  <c:v>0.7700000000000005</c:v>
                </c:pt>
                <c:pt idx="79">
                  <c:v>0.7800000000000005</c:v>
                </c:pt>
                <c:pt idx="80">
                  <c:v>0.7900000000000005</c:v>
                </c:pt>
                <c:pt idx="81">
                  <c:v>0.8000000000000005</c:v>
                </c:pt>
                <c:pt idx="82">
                  <c:v>0.8100000000000005</c:v>
                </c:pt>
                <c:pt idx="83">
                  <c:v>0.8200000000000005</c:v>
                </c:pt>
                <c:pt idx="84">
                  <c:v>0.8300000000000005</c:v>
                </c:pt>
                <c:pt idx="85">
                  <c:v>0.8400000000000005</c:v>
                </c:pt>
                <c:pt idx="86">
                  <c:v>0.8500000000000005</c:v>
                </c:pt>
                <c:pt idx="87">
                  <c:v>0.8600000000000005</c:v>
                </c:pt>
                <c:pt idx="88">
                  <c:v>0.8700000000000006</c:v>
                </c:pt>
                <c:pt idx="89">
                  <c:v>0.8800000000000006</c:v>
                </c:pt>
                <c:pt idx="90">
                  <c:v>0.8900000000000006</c:v>
                </c:pt>
                <c:pt idx="91">
                  <c:v>0.9000000000000006</c:v>
                </c:pt>
                <c:pt idx="92">
                  <c:v>0.9100000000000006</c:v>
                </c:pt>
                <c:pt idx="93">
                  <c:v>0.9200000000000006</c:v>
                </c:pt>
                <c:pt idx="94">
                  <c:v>0.9300000000000006</c:v>
                </c:pt>
                <c:pt idx="95">
                  <c:v>0.9400000000000006</c:v>
                </c:pt>
                <c:pt idx="96">
                  <c:v>0.9500000000000006</c:v>
                </c:pt>
                <c:pt idx="97">
                  <c:v>0.9600000000000006</c:v>
                </c:pt>
                <c:pt idx="98">
                  <c:v>0.9700000000000006</c:v>
                </c:pt>
                <c:pt idx="99">
                  <c:v>0.9800000000000006</c:v>
                </c:pt>
                <c:pt idx="100">
                  <c:v>0.9900000000000007</c:v>
                </c:pt>
                <c:pt idx="101">
                  <c:v>0.999</c:v>
                </c:pt>
              </c:numCache>
            </c:numRef>
          </c:xVal>
          <c:yVal>
            <c:numRef>
              <c:f>NORMAL!$B$204:$B$305</c:f>
              <c:numCache>
                <c:ptCount val="102"/>
                <c:pt idx="1">
                  <c:v>0.8114583333333334</c:v>
                </c:pt>
                <c:pt idx="2">
                  <c:v>0.8020833333333334</c:v>
                </c:pt>
                <c:pt idx="3">
                  <c:v>0.7916666666666666</c:v>
                </c:pt>
                <c:pt idx="4">
                  <c:v>0.78125</c:v>
                </c:pt>
                <c:pt idx="5">
                  <c:v>0.7708333333333333</c:v>
                </c:pt>
                <c:pt idx="6">
                  <c:v>0.7604166666666666</c:v>
                </c:pt>
                <c:pt idx="7">
                  <c:v>0.75</c:v>
                </c:pt>
                <c:pt idx="8">
                  <c:v>0.7395833333333334</c:v>
                </c:pt>
                <c:pt idx="9">
                  <c:v>0.7291666666666667</c:v>
                </c:pt>
                <c:pt idx="10">
                  <c:v>0.71875</c:v>
                </c:pt>
                <c:pt idx="11">
                  <c:v>0.7083333333333334</c:v>
                </c:pt>
                <c:pt idx="12">
                  <c:v>0.6979166666666667</c:v>
                </c:pt>
                <c:pt idx="13">
                  <c:v>0.6875000000000001</c:v>
                </c:pt>
                <c:pt idx="14">
                  <c:v>0.6770833333333334</c:v>
                </c:pt>
                <c:pt idx="15">
                  <c:v>0.6666666666666667</c:v>
                </c:pt>
                <c:pt idx="16">
                  <c:v>0.65625</c:v>
                </c:pt>
                <c:pt idx="17">
                  <c:v>0.6458333333333334</c:v>
                </c:pt>
                <c:pt idx="18">
                  <c:v>0.6354166666666666</c:v>
                </c:pt>
                <c:pt idx="19">
                  <c:v>0.625</c:v>
                </c:pt>
                <c:pt idx="20">
                  <c:v>0.6145833333333333</c:v>
                </c:pt>
                <c:pt idx="21">
                  <c:v>0.6041666666666667</c:v>
                </c:pt>
                <c:pt idx="22">
                  <c:v>0.59375</c:v>
                </c:pt>
                <c:pt idx="23">
                  <c:v>0.5833333333333334</c:v>
                </c:pt>
                <c:pt idx="24">
                  <c:v>0.5729166666666666</c:v>
                </c:pt>
                <c:pt idx="25">
                  <c:v>0.5625</c:v>
                </c:pt>
                <c:pt idx="26">
                  <c:v>0.5520833333333334</c:v>
                </c:pt>
                <c:pt idx="27">
                  <c:v>0.5416666666666666</c:v>
                </c:pt>
                <c:pt idx="28">
                  <c:v>0.5312499999999999</c:v>
                </c:pt>
                <c:pt idx="29">
                  <c:v>0.5208333333333333</c:v>
                </c:pt>
                <c:pt idx="30">
                  <c:v>0.5104166666666666</c:v>
                </c:pt>
                <c:pt idx="31">
                  <c:v>0.49999999999999994</c:v>
                </c:pt>
                <c:pt idx="32">
                  <c:v>0.4895833333333332</c:v>
                </c:pt>
                <c:pt idx="33">
                  <c:v>0.4791666666666666</c:v>
                </c:pt>
                <c:pt idx="34">
                  <c:v>0.46874999999999994</c:v>
                </c:pt>
                <c:pt idx="35">
                  <c:v>0.45833333333333326</c:v>
                </c:pt>
                <c:pt idx="36">
                  <c:v>0.4479166666666665</c:v>
                </c:pt>
                <c:pt idx="37">
                  <c:v>0.4374999999999999</c:v>
                </c:pt>
                <c:pt idx="38">
                  <c:v>0.42708333333333326</c:v>
                </c:pt>
                <c:pt idx="39">
                  <c:v>0.4166666666666665</c:v>
                </c:pt>
                <c:pt idx="40">
                  <c:v>0.4062499999999999</c:v>
                </c:pt>
                <c:pt idx="41">
                  <c:v>0.3958333333333332</c:v>
                </c:pt>
                <c:pt idx="42">
                  <c:v>0.3854166666666666</c:v>
                </c:pt>
                <c:pt idx="43">
                  <c:v>0.37499999999999983</c:v>
                </c:pt>
                <c:pt idx="44">
                  <c:v>0.3645833333333332</c:v>
                </c:pt>
                <c:pt idx="45">
                  <c:v>0.3541666666666665</c:v>
                </c:pt>
                <c:pt idx="46">
                  <c:v>0.3437499999999999</c:v>
                </c:pt>
                <c:pt idx="47">
                  <c:v>0.33333333333333315</c:v>
                </c:pt>
                <c:pt idx="48">
                  <c:v>0.3229166666666665</c:v>
                </c:pt>
                <c:pt idx="49">
                  <c:v>0.3124999999999998</c:v>
                </c:pt>
                <c:pt idx="50">
                  <c:v>0.30208333333333315</c:v>
                </c:pt>
                <c:pt idx="51">
                  <c:v>0.2916666666666665</c:v>
                </c:pt>
                <c:pt idx="52">
                  <c:v>0.28124999999999983</c:v>
                </c:pt>
                <c:pt idx="53">
                  <c:v>0.2708333333333332</c:v>
                </c:pt>
                <c:pt idx="54">
                  <c:v>0.26041666666666646</c:v>
                </c:pt>
                <c:pt idx="55">
                  <c:v>0.24999999999999983</c:v>
                </c:pt>
                <c:pt idx="56">
                  <c:v>0.23958333333333312</c:v>
                </c:pt>
                <c:pt idx="57">
                  <c:v>0.2291666666666665</c:v>
                </c:pt>
                <c:pt idx="58">
                  <c:v>0.21874999999999978</c:v>
                </c:pt>
                <c:pt idx="59">
                  <c:v>0.20833333333333315</c:v>
                </c:pt>
                <c:pt idx="60">
                  <c:v>0.19791666666666652</c:v>
                </c:pt>
                <c:pt idx="61">
                  <c:v>0.18749999999999978</c:v>
                </c:pt>
                <c:pt idx="62">
                  <c:v>0.17708333333333315</c:v>
                </c:pt>
                <c:pt idx="63">
                  <c:v>0.16666666666666644</c:v>
                </c:pt>
                <c:pt idx="64">
                  <c:v>0.1562499999999998</c:v>
                </c:pt>
                <c:pt idx="65">
                  <c:v>0.1458333333333331</c:v>
                </c:pt>
                <c:pt idx="66">
                  <c:v>0.13541666666666646</c:v>
                </c:pt>
                <c:pt idx="67">
                  <c:v>0.12499999999999974</c:v>
                </c:pt>
                <c:pt idx="68">
                  <c:v>0.1145833333333331</c:v>
                </c:pt>
                <c:pt idx="69">
                  <c:v>0.10416666666666638</c:v>
                </c:pt>
                <c:pt idx="70">
                  <c:v>0.09374999999999975</c:v>
                </c:pt>
                <c:pt idx="71">
                  <c:v>0.08333333333333304</c:v>
                </c:pt>
                <c:pt idx="72">
                  <c:v>0.07291666666666641</c:v>
                </c:pt>
                <c:pt idx="73">
                  <c:v>0.06249999999999969</c:v>
                </c:pt>
                <c:pt idx="74">
                  <c:v>0.05208333333333306</c:v>
                </c:pt>
                <c:pt idx="75">
                  <c:v>0.04166666666666634</c:v>
                </c:pt>
                <c:pt idx="76">
                  <c:v>0.03124999999999971</c:v>
                </c:pt>
                <c:pt idx="77">
                  <c:v>0.02083333333333299</c:v>
                </c:pt>
                <c:pt idx="78">
                  <c:v>0.010416666666666359</c:v>
                </c:pt>
                <c:pt idx="79">
                  <c:v>-3.608224830031759E-16</c:v>
                </c:pt>
                <c:pt idx="80">
                  <c:v>-0.01041666666666699</c:v>
                </c:pt>
                <c:pt idx="81">
                  <c:v>-0.02083333333333362</c:v>
                </c:pt>
                <c:pt idx="82">
                  <c:v>-0.03125000000000043</c:v>
                </c:pt>
                <c:pt idx="83">
                  <c:v>-0.04166666666666706</c:v>
                </c:pt>
                <c:pt idx="84">
                  <c:v>-0.05208333333333369</c:v>
                </c:pt>
                <c:pt idx="85">
                  <c:v>-0.06250000000000032</c:v>
                </c:pt>
                <c:pt idx="86">
                  <c:v>-0.07291666666666713</c:v>
                </c:pt>
                <c:pt idx="87">
                  <c:v>-0.08333333333333376</c:v>
                </c:pt>
                <c:pt idx="88">
                  <c:v>-0.09375000000000039</c:v>
                </c:pt>
                <c:pt idx="89">
                  <c:v>-0.10416666666666702</c:v>
                </c:pt>
                <c:pt idx="90">
                  <c:v>-0.11458333333333383</c:v>
                </c:pt>
                <c:pt idx="91">
                  <c:v>-0.12500000000000044</c:v>
                </c:pt>
                <c:pt idx="92">
                  <c:v>-0.13541666666666707</c:v>
                </c:pt>
                <c:pt idx="93">
                  <c:v>-0.1458333333333337</c:v>
                </c:pt>
                <c:pt idx="94">
                  <c:v>-0.15625000000000053</c:v>
                </c:pt>
                <c:pt idx="95">
                  <c:v>-0.16666666666666716</c:v>
                </c:pt>
                <c:pt idx="96">
                  <c:v>-0.1770833333333338</c:v>
                </c:pt>
                <c:pt idx="97">
                  <c:v>-0.18750000000000042</c:v>
                </c:pt>
                <c:pt idx="98">
                  <c:v>-0.19791666666666724</c:v>
                </c:pt>
                <c:pt idx="99">
                  <c:v>-0.20833333333333387</c:v>
                </c:pt>
                <c:pt idx="100">
                  <c:v>-0.2187500000000005</c:v>
                </c:pt>
                <c:pt idx="101">
                  <c:v>-0.22812499999999974</c:v>
                </c:pt>
              </c:numCache>
            </c:numRef>
          </c:yVal>
          <c:smooth val="1"/>
        </c:ser>
        <c:ser>
          <c:idx val="1"/>
          <c:order val="1"/>
          <c:tx>
            <c:v>myS</c:v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NORMAL!$A$204:$A$305</c:f>
              <c:numCache>
                <c:ptCount val="102"/>
                <c:pt idx="1">
                  <c:v>0.001</c:v>
                </c:pt>
                <c:pt idx="2">
                  <c:v>0.01</c:v>
                </c:pt>
                <c:pt idx="3">
                  <c:v>0.02</c:v>
                </c:pt>
                <c:pt idx="4">
                  <c:v>0.03</c:v>
                </c:pt>
                <c:pt idx="5">
                  <c:v>0.04</c:v>
                </c:pt>
                <c:pt idx="6">
                  <c:v>0.05</c:v>
                </c:pt>
                <c:pt idx="7">
                  <c:v>0.060000000000000005</c:v>
                </c:pt>
                <c:pt idx="8">
                  <c:v>0.07</c:v>
                </c:pt>
                <c:pt idx="9">
                  <c:v>0.08</c:v>
                </c:pt>
                <c:pt idx="10">
                  <c:v>0.09</c:v>
                </c:pt>
                <c:pt idx="11">
                  <c:v>0.09999999999999999</c:v>
                </c:pt>
                <c:pt idx="12">
                  <c:v>0.10999999999999999</c:v>
                </c:pt>
                <c:pt idx="13">
                  <c:v>0.11999999999999998</c:v>
                </c:pt>
                <c:pt idx="14">
                  <c:v>0.12999999999999998</c:v>
                </c:pt>
                <c:pt idx="15">
                  <c:v>0.13999999999999999</c:v>
                </c:pt>
                <c:pt idx="16">
                  <c:v>0.15</c:v>
                </c:pt>
                <c:pt idx="17">
                  <c:v>0.16</c:v>
                </c:pt>
                <c:pt idx="18">
                  <c:v>0.17</c:v>
                </c:pt>
                <c:pt idx="19">
                  <c:v>0.18000000000000002</c:v>
                </c:pt>
                <c:pt idx="20">
                  <c:v>0.19000000000000003</c:v>
                </c:pt>
                <c:pt idx="21">
                  <c:v>0.20000000000000004</c:v>
                </c:pt>
                <c:pt idx="22">
                  <c:v>0.21000000000000005</c:v>
                </c:pt>
                <c:pt idx="23">
                  <c:v>0.22000000000000006</c:v>
                </c:pt>
                <c:pt idx="24">
                  <c:v>0.23000000000000007</c:v>
                </c:pt>
                <c:pt idx="25">
                  <c:v>0.24000000000000007</c:v>
                </c:pt>
                <c:pt idx="26">
                  <c:v>0.25000000000000006</c:v>
                </c:pt>
                <c:pt idx="27">
                  <c:v>0.26000000000000006</c:v>
                </c:pt>
                <c:pt idx="28">
                  <c:v>0.2700000000000001</c:v>
                </c:pt>
                <c:pt idx="29">
                  <c:v>0.2800000000000001</c:v>
                </c:pt>
                <c:pt idx="30">
                  <c:v>0.2900000000000001</c:v>
                </c:pt>
                <c:pt idx="31">
                  <c:v>0.3000000000000001</c:v>
                </c:pt>
                <c:pt idx="32">
                  <c:v>0.3100000000000001</c:v>
                </c:pt>
                <c:pt idx="33">
                  <c:v>0.3200000000000001</c:v>
                </c:pt>
                <c:pt idx="34">
                  <c:v>0.3300000000000001</c:v>
                </c:pt>
                <c:pt idx="35">
                  <c:v>0.34000000000000014</c:v>
                </c:pt>
                <c:pt idx="36">
                  <c:v>0.35000000000000014</c:v>
                </c:pt>
                <c:pt idx="37">
                  <c:v>0.36000000000000015</c:v>
                </c:pt>
                <c:pt idx="38">
                  <c:v>0.37000000000000016</c:v>
                </c:pt>
                <c:pt idx="39">
                  <c:v>0.38000000000000017</c:v>
                </c:pt>
                <c:pt idx="40">
                  <c:v>0.3900000000000002</c:v>
                </c:pt>
                <c:pt idx="41">
                  <c:v>0.4000000000000002</c:v>
                </c:pt>
                <c:pt idx="42">
                  <c:v>0.4100000000000002</c:v>
                </c:pt>
                <c:pt idx="43">
                  <c:v>0.4200000000000002</c:v>
                </c:pt>
                <c:pt idx="44">
                  <c:v>0.4300000000000002</c:v>
                </c:pt>
                <c:pt idx="45">
                  <c:v>0.4400000000000002</c:v>
                </c:pt>
                <c:pt idx="46">
                  <c:v>0.45000000000000023</c:v>
                </c:pt>
                <c:pt idx="47">
                  <c:v>0.46000000000000024</c:v>
                </c:pt>
                <c:pt idx="48">
                  <c:v>0.47000000000000025</c:v>
                </c:pt>
                <c:pt idx="49">
                  <c:v>0.48000000000000026</c:v>
                </c:pt>
                <c:pt idx="50">
                  <c:v>0.49000000000000027</c:v>
                </c:pt>
                <c:pt idx="51">
                  <c:v>0.5000000000000002</c:v>
                </c:pt>
                <c:pt idx="52">
                  <c:v>0.5100000000000002</c:v>
                </c:pt>
                <c:pt idx="53">
                  <c:v>0.5200000000000002</c:v>
                </c:pt>
                <c:pt idx="54">
                  <c:v>0.5300000000000002</c:v>
                </c:pt>
                <c:pt idx="55">
                  <c:v>0.5400000000000003</c:v>
                </c:pt>
                <c:pt idx="56">
                  <c:v>0.5500000000000003</c:v>
                </c:pt>
                <c:pt idx="57">
                  <c:v>0.5600000000000003</c:v>
                </c:pt>
                <c:pt idx="58">
                  <c:v>0.5700000000000003</c:v>
                </c:pt>
                <c:pt idx="59">
                  <c:v>0.5800000000000003</c:v>
                </c:pt>
                <c:pt idx="60">
                  <c:v>0.5900000000000003</c:v>
                </c:pt>
                <c:pt idx="61">
                  <c:v>0.6000000000000003</c:v>
                </c:pt>
                <c:pt idx="62">
                  <c:v>0.6100000000000003</c:v>
                </c:pt>
                <c:pt idx="63">
                  <c:v>0.6200000000000003</c:v>
                </c:pt>
                <c:pt idx="64">
                  <c:v>0.6300000000000003</c:v>
                </c:pt>
                <c:pt idx="65">
                  <c:v>0.6400000000000003</c:v>
                </c:pt>
                <c:pt idx="66">
                  <c:v>0.6500000000000004</c:v>
                </c:pt>
                <c:pt idx="67">
                  <c:v>0.6600000000000004</c:v>
                </c:pt>
                <c:pt idx="68">
                  <c:v>0.6700000000000004</c:v>
                </c:pt>
                <c:pt idx="69">
                  <c:v>0.6800000000000004</c:v>
                </c:pt>
                <c:pt idx="70">
                  <c:v>0.6900000000000004</c:v>
                </c:pt>
                <c:pt idx="71">
                  <c:v>0.7000000000000004</c:v>
                </c:pt>
                <c:pt idx="72">
                  <c:v>0.7100000000000004</c:v>
                </c:pt>
                <c:pt idx="73">
                  <c:v>0.7200000000000004</c:v>
                </c:pt>
                <c:pt idx="74">
                  <c:v>0.7300000000000004</c:v>
                </c:pt>
                <c:pt idx="75">
                  <c:v>0.7400000000000004</c:v>
                </c:pt>
                <c:pt idx="76">
                  <c:v>0.7500000000000004</c:v>
                </c:pt>
                <c:pt idx="77">
                  <c:v>0.7600000000000005</c:v>
                </c:pt>
                <c:pt idx="78">
                  <c:v>0.7700000000000005</c:v>
                </c:pt>
                <c:pt idx="79">
                  <c:v>0.7800000000000005</c:v>
                </c:pt>
                <c:pt idx="80">
                  <c:v>0.7900000000000005</c:v>
                </c:pt>
                <c:pt idx="81">
                  <c:v>0.8000000000000005</c:v>
                </c:pt>
                <c:pt idx="82">
                  <c:v>0.8100000000000005</c:v>
                </c:pt>
                <c:pt idx="83">
                  <c:v>0.8200000000000005</c:v>
                </c:pt>
                <c:pt idx="84">
                  <c:v>0.8300000000000005</c:v>
                </c:pt>
                <c:pt idx="85">
                  <c:v>0.8400000000000005</c:v>
                </c:pt>
                <c:pt idx="86">
                  <c:v>0.8500000000000005</c:v>
                </c:pt>
                <c:pt idx="87">
                  <c:v>0.8600000000000005</c:v>
                </c:pt>
                <c:pt idx="88">
                  <c:v>0.8700000000000006</c:v>
                </c:pt>
                <c:pt idx="89">
                  <c:v>0.8800000000000006</c:v>
                </c:pt>
                <c:pt idx="90">
                  <c:v>0.8900000000000006</c:v>
                </c:pt>
                <c:pt idx="91">
                  <c:v>0.9000000000000006</c:v>
                </c:pt>
                <c:pt idx="92">
                  <c:v>0.9100000000000006</c:v>
                </c:pt>
                <c:pt idx="93">
                  <c:v>0.9200000000000006</c:v>
                </c:pt>
                <c:pt idx="94">
                  <c:v>0.9300000000000006</c:v>
                </c:pt>
                <c:pt idx="95">
                  <c:v>0.9400000000000006</c:v>
                </c:pt>
                <c:pt idx="96">
                  <c:v>0.9500000000000006</c:v>
                </c:pt>
                <c:pt idx="97">
                  <c:v>0.9600000000000006</c:v>
                </c:pt>
                <c:pt idx="98">
                  <c:v>0.9700000000000006</c:v>
                </c:pt>
                <c:pt idx="99">
                  <c:v>0.9800000000000006</c:v>
                </c:pt>
                <c:pt idx="100">
                  <c:v>0.9900000000000007</c:v>
                </c:pt>
                <c:pt idx="101">
                  <c:v>0.999</c:v>
                </c:pt>
              </c:numCache>
            </c:numRef>
          </c:xVal>
          <c:yVal>
            <c:numRef>
              <c:f>NORMAL!$C$204:$C$305</c:f>
              <c:numCache>
                <c:ptCount val="102"/>
                <c:pt idx="1">
                  <c:v>-0.2489583333333333</c:v>
                </c:pt>
                <c:pt idx="2">
                  <c:v>-0.23958333333333331</c:v>
                </c:pt>
                <c:pt idx="3">
                  <c:v>-0.22916666666666663</c:v>
                </c:pt>
                <c:pt idx="4">
                  <c:v>-0.21874999999999997</c:v>
                </c:pt>
                <c:pt idx="5">
                  <c:v>-0.2083333333333333</c:v>
                </c:pt>
                <c:pt idx="6">
                  <c:v>-0.19791666666666663</c:v>
                </c:pt>
                <c:pt idx="7">
                  <c:v>-0.18749999999999997</c:v>
                </c:pt>
                <c:pt idx="8">
                  <c:v>-0.1770833333333333</c:v>
                </c:pt>
                <c:pt idx="9">
                  <c:v>-0.16666666666666663</c:v>
                </c:pt>
                <c:pt idx="10">
                  <c:v>-0.15624999999999997</c:v>
                </c:pt>
                <c:pt idx="11">
                  <c:v>-0.14583333333333331</c:v>
                </c:pt>
                <c:pt idx="12">
                  <c:v>-0.13541666666666666</c:v>
                </c:pt>
                <c:pt idx="13">
                  <c:v>-0.12499999999999999</c:v>
                </c:pt>
                <c:pt idx="14">
                  <c:v>-0.11458333333333333</c:v>
                </c:pt>
                <c:pt idx="15">
                  <c:v>-0.10416666666666667</c:v>
                </c:pt>
                <c:pt idx="16">
                  <c:v>-0.09374999999999999</c:v>
                </c:pt>
                <c:pt idx="17">
                  <c:v>-0.0833333333333333</c:v>
                </c:pt>
                <c:pt idx="18">
                  <c:v>-0.07291666666666664</c:v>
                </c:pt>
                <c:pt idx="19">
                  <c:v>-0.062499999999999965</c:v>
                </c:pt>
                <c:pt idx="20">
                  <c:v>-0.05208333333333328</c:v>
                </c:pt>
                <c:pt idx="21">
                  <c:v>-0.04166666666666662</c:v>
                </c:pt>
                <c:pt idx="22">
                  <c:v>-0.03124999999999994</c:v>
                </c:pt>
                <c:pt idx="23">
                  <c:v>-0.020833333333333256</c:v>
                </c:pt>
                <c:pt idx="24">
                  <c:v>-0.0104166666666666</c:v>
                </c:pt>
                <c:pt idx="25">
                  <c:v>1.1102230246251564E-16</c:v>
                </c:pt>
                <c:pt idx="26">
                  <c:v>0.010416666666666739</c:v>
                </c:pt>
                <c:pt idx="27">
                  <c:v>0.020833333333333422</c:v>
                </c:pt>
                <c:pt idx="28">
                  <c:v>0.03125000000000011</c:v>
                </c:pt>
                <c:pt idx="29">
                  <c:v>0.041666666666666734</c:v>
                </c:pt>
                <c:pt idx="30">
                  <c:v>0.05208333333333342</c:v>
                </c:pt>
                <c:pt idx="31">
                  <c:v>0.06250000000000011</c:v>
                </c:pt>
                <c:pt idx="32">
                  <c:v>0.07291666666666678</c:v>
                </c:pt>
                <c:pt idx="33">
                  <c:v>0.08333333333333347</c:v>
                </c:pt>
                <c:pt idx="34">
                  <c:v>0.09375000000000015</c:v>
                </c:pt>
                <c:pt idx="35">
                  <c:v>0.10416666666666678</c:v>
                </c:pt>
                <c:pt idx="36">
                  <c:v>0.11458333333333347</c:v>
                </c:pt>
                <c:pt idx="37">
                  <c:v>0.12500000000000017</c:v>
                </c:pt>
                <c:pt idx="38">
                  <c:v>0.13541666666666682</c:v>
                </c:pt>
                <c:pt idx="39">
                  <c:v>0.1458333333333335</c:v>
                </c:pt>
                <c:pt idx="40">
                  <c:v>0.1562500000000002</c:v>
                </c:pt>
                <c:pt idx="41">
                  <c:v>0.16666666666666682</c:v>
                </c:pt>
                <c:pt idx="42">
                  <c:v>0.1770833333333335</c:v>
                </c:pt>
                <c:pt idx="43">
                  <c:v>0.1875000000000002</c:v>
                </c:pt>
                <c:pt idx="44">
                  <c:v>0.19791666666666688</c:v>
                </c:pt>
                <c:pt idx="45">
                  <c:v>0.20833333333333356</c:v>
                </c:pt>
                <c:pt idx="46">
                  <c:v>0.21875000000000025</c:v>
                </c:pt>
                <c:pt idx="47">
                  <c:v>0.22916666666666693</c:v>
                </c:pt>
                <c:pt idx="48">
                  <c:v>0.23958333333333356</c:v>
                </c:pt>
                <c:pt idx="49">
                  <c:v>0.25000000000000033</c:v>
                </c:pt>
                <c:pt idx="50">
                  <c:v>0.2604166666666669</c:v>
                </c:pt>
                <c:pt idx="51">
                  <c:v>0.27083333333333354</c:v>
                </c:pt>
                <c:pt idx="52">
                  <c:v>0.28125000000000017</c:v>
                </c:pt>
                <c:pt idx="53">
                  <c:v>0.2916666666666669</c:v>
                </c:pt>
                <c:pt idx="54">
                  <c:v>0.30208333333333354</c:v>
                </c:pt>
                <c:pt idx="55">
                  <c:v>0.3125000000000003</c:v>
                </c:pt>
                <c:pt idx="56">
                  <c:v>0.3229166666666669</c:v>
                </c:pt>
                <c:pt idx="57">
                  <c:v>0.33333333333333354</c:v>
                </c:pt>
                <c:pt idx="58">
                  <c:v>0.3437500000000003</c:v>
                </c:pt>
                <c:pt idx="59">
                  <c:v>0.3541666666666669</c:v>
                </c:pt>
                <c:pt idx="60">
                  <c:v>0.36458333333333365</c:v>
                </c:pt>
                <c:pt idx="61">
                  <c:v>0.3750000000000003</c:v>
                </c:pt>
                <c:pt idx="62">
                  <c:v>0.385416666666667</c:v>
                </c:pt>
                <c:pt idx="63">
                  <c:v>0.39583333333333365</c:v>
                </c:pt>
                <c:pt idx="64">
                  <c:v>0.4062500000000003</c:v>
                </c:pt>
                <c:pt idx="65">
                  <c:v>0.416666666666667</c:v>
                </c:pt>
                <c:pt idx="66">
                  <c:v>0.42708333333333365</c:v>
                </c:pt>
                <c:pt idx="67">
                  <c:v>0.4375000000000004</c:v>
                </c:pt>
                <c:pt idx="68">
                  <c:v>0.447916666666667</c:v>
                </c:pt>
                <c:pt idx="69">
                  <c:v>0.45833333333333365</c:v>
                </c:pt>
                <c:pt idx="70">
                  <c:v>0.4687500000000004</c:v>
                </c:pt>
                <c:pt idx="71">
                  <c:v>0.479166666666667</c:v>
                </c:pt>
                <c:pt idx="72">
                  <c:v>0.48958333333333376</c:v>
                </c:pt>
                <c:pt idx="73">
                  <c:v>0.5000000000000004</c:v>
                </c:pt>
                <c:pt idx="74">
                  <c:v>0.5104166666666671</c:v>
                </c:pt>
                <c:pt idx="75">
                  <c:v>0.5208333333333337</c:v>
                </c:pt>
                <c:pt idx="76">
                  <c:v>0.5312500000000003</c:v>
                </c:pt>
                <c:pt idx="77">
                  <c:v>0.5416666666666671</c:v>
                </c:pt>
                <c:pt idx="78">
                  <c:v>0.5520833333333337</c:v>
                </c:pt>
                <c:pt idx="79">
                  <c:v>0.5625000000000004</c:v>
                </c:pt>
                <c:pt idx="80">
                  <c:v>0.5729166666666671</c:v>
                </c:pt>
                <c:pt idx="81">
                  <c:v>0.5833333333333338</c:v>
                </c:pt>
                <c:pt idx="82">
                  <c:v>0.5937500000000004</c:v>
                </c:pt>
                <c:pt idx="83">
                  <c:v>0.6041666666666671</c:v>
                </c:pt>
                <c:pt idx="84">
                  <c:v>0.6145833333333338</c:v>
                </c:pt>
                <c:pt idx="85">
                  <c:v>0.6250000000000004</c:v>
                </c:pt>
                <c:pt idx="86">
                  <c:v>0.6354166666666672</c:v>
                </c:pt>
                <c:pt idx="87">
                  <c:v>0.6458333333333338</c:v>
                </c:pt>
                <c:pt idx="88">
                  <c:v>0.6562500000000004</c:v>
                </c:pt>
                <c:pt idx="89">
                  <c:v>0.6666666666666672</c:v>
                </c:pt>
                <c:pt idx="90">
                  <c:v>0.6770833333333338</c:v>
                </c:pt>
                <c:pt idx="91">
                  <c:v>0.6875000000000006</c:v>
                </c:pt>
                <c:pt idx="92">
                  <c:v>0.6979166666666672</c:v>
                </c:pt>
                <c:pt idx="93">
                  <c:v>0.7083333333333339</c:v>
                </c:pt>
                <c:pt idx="94">
                  <c:v>0.7187500000000006</c:v>
                </c:pt>
                <c:pt idx="95">
                  <c:v>0.7291666666666672</c:v>
                </c:pt>
                <c:pt idx="96">
                  <c:v>0.7395833333333339</c:v>
                </c:pt>
                <c:pt idx="97">
                  <c:v>0.7500000000000006</c:v>
                </c:pt>
                <c:pt idx="98">
                  <c:v>0.7604166666666673</c:v>
                </c:pt>
                <c:pt idx="99">
                  <c:v>0.770833333333334</c:v>
                </c:pt>
                <c:pt idx="100">
                  <c:v>0.7812500000000006</c:v>
                </c:pt>
                <c:pt idx="101">
                  <c:v>0.790625</c:v>
                </c:pt>
              </c:numCache>
            </c:numRef>
          </c:yVal>
          <c:smooth val="1"/>
        </c:ser>
        <c:ser>
          <c:idx val="2"/>
          <c:order val="2"/>
          <c:tx>
            <c:v>P-PERC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NORMAL!$P$205:$P$305</c:f>
              <c:numCache>
                <c:ptCount val="101"/>
                <c:pt idx="0">
                  <c:v>0.001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0.999</c:v>
                </c:pt>
              </c:numCache>
            </c:numRef>
          </c:xVal>
          <c:yVal>
            <c:numRef>
              <c:f>NORMAL!$V$205:$V$305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1.541973567583888E-16</c:v>
                </c:pt>
                <c:pt idx="25">
                  <c:v>0.018518484225029327</c:v>
                </c:pt>
                <c:pt idx="26">
                  <c:v>0.03703696845005855</c:v>
                </c:pt>
                <c:pt idx="27">
                  <c:v>0.055555452675087776</c:v>
                </c:pt>
                <c:pt idx="28">
                  <c:v>0.074073936900117</c:v>
                </c:pt>
                <c:pt idx="29">
                  <c:v>0.09259242112514622</c:v>
                </c:pt>
                <c:pt idx="30">
                  <c:v>0.11111090535017544</c:v>
                </c:pt>
                <c:pt idx="31">
                  <c:v>0.12962938957520467</c:v>
                </c:pt>
                <c:pt idx="32">
                  <c:v>0.1481478738002339</c:v>
                </c:pt>
                <c:pt idx="33">
                  <c:v>0.1666663580252631</c:v>
                </c:pt>
                <c:pt idx="34">
                  <c:v>0.18518484225029233</c:v>
                </c:pt>
                <c:pt idx="35">
                  <c:v>0.20370332647532155</c:v>
                </c:pt>
                <c:pt idx="36">
                  <c:v>0.22222181070035077</c:v>
                </c:pt>
                <c:pt idx="37">
                  <c:v>0.24074029492538002</c:v>
                </c:pt>
                <c:pt idx="38">
                  <c:v>0.25925877915040924</c:v>
                </c:pt>
                <c:pt idx="39">
                  <c:v>0.27777726337543845</c:v>
                </c:pt>
                <c:pt idx="40">
                  <c:v>0.2962957476004677</c:v>
                </c:pt>
                <c:pt idx="41">
                  <c:v>0.3148142318254969</c:v>
                </c:pt>
                <c:pt idx="42">
                  <c:v>0.3333327160505261</c:v>
                </c:pt>
                <c:pt idx="43">
                  <c:v>0.35185120027555533</c:v>
                </c:pt>
                <c:pt idx="44">
                  <c:v>0.37036968450058455</c:v>
                </c:pt>
                <c:pt idx="45">
                  <c:v>0.38888816872561377</c:v>
                </c:pt>
                <c:pt idx="46">
                  <c:v>0.407406652950643</c:v>
                </c:pt>
                <c:pt idx="47">
                  <c:v>0.42592513717567226</c:v>
                </c:pt>
                <c:pt idx="48">
                  <c:v>0.4444436214007015</c:v>
                </c:pt>
                <c:pt idx="49">
                  <c:v>0.4629621056257307</c:v>
                </c:pt>
                <c:pt idx="50">
                  <c:v>0.4814805898507598</c:v>
                </c:pt>
                <c:pt idx="51">
                  <c:v>0.49999907407578903</c:v>
                </c:pt>
                <c:pt idx="52">
                  <c:v>0.5185175583008182</c:v>
                </c:pt>
                <c:pt idx="53">
                  <c:v>0.5370360425258475</c:v>
                </c:pt>
                <c:pt idx="54">
                  <c:v>0.5555545267508767</c:v>
                </c:pt>
                <c:pt idx="55">
                  <c:v>0.5740730109759059</c:v>
                </c:pt>
                <c:pt idx="56">
                  <c:v>0.5925914952009351</c:v>
                </c:pt>
                <c:pt idx="57">
                  <c:v>0.6111099794259643</c:v>
                </c:pt>
                <c:pt idx="58">
                  <c:v>0.6296284636509936</c:v>
                </c:pt>
                <c:pt idx="59">
                  <c:v>0.6481469478760228</c:v>
                </c:pt>
                <c:pt idx="60">
                  <c:v>0.666665432101052</c:v>
                </c:pt>
                <c:pt idx="61">
                  <c:v>0.6851839163260812</c:v>
                </c:pt>
                <c:pt idx="62">
                  <c:v>0.7037024005511104</c:v>
                </c:pt>
                <c:pt idx="63">
                  <c:v>0.7222208847761397</c:v>
                </c:pt>
                <c:pt idx="64">
                  <c:v>0.7407393690011689</c:v>
                </c:pt>
                <c:pt idx="65">
                  <c:v>0.7592578532261982</c:v>
                </c:pt>
                <c:pt idx="66">
                  <c:v>0.7777763374512274</c:v>
                </c:pt>
                <c:pt idx="67">
                  <c:v>0.7962948216762566</c:v>
                </c:pt>
                <c:pt idx="68">
                  <c:v>0.8148133059012859</c:v>
                </c:pt>
                <c:pt idx="69">
                  <c:v>0.8333317901263151</c:v>
                </c:pt>
                <c:pt idx="70">
                  <c:v>0.8518502743513443</c:v>
                </c:pt>
                <c:pt idx="71">
                  <c:v>0.8703687585763735</c:v>
                </c:pt>
                <c:pt idx="72">
                  <c:v>0.8888872428014027</c:v>
                </c:pt>
                <c:pt idx="73">
                  <c:v>0.907405727026432</c:v>
                </c:pt>
                <c:pt idx="74">
                  <c:v>0.9259242112514612</c:v>
                </c:pt>
                <c:pt idx="75">
                  <c:v>0.9444426954764904</c:v>
                </c:pt>
                <c:pt idx="76">
                  <c:v>0.9629611797015196</c:v>
                </c:pt>
                <c:pt idx="77">
                  <c:v>0.9814796639265488</c:v>
                </c:pt>
                <c:pt idx="78">
                  <c:v>0.9999981481515781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</c:numCache>
            </c:numRef>
          </c:yVal>
          <c:smooth val="1"/>
        </c:ser>
        <c:axId val="48446692"/>
        <c:axId val="33367045"/>
      </c:scatterChart>
      <c:valAx>
        <c:axId val="48446692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P-CONCENTRATION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1200" b="0" i="0" u="none" baseline="0"/>
            </a:pPr>
          </a:p>
        </c:txPr>
        <c:crossAx val="33367045"/>
        <c:crosses val="autoZero"/>
        <c:crossBetween val="midCat"/>
        <c:dispUnits/>
        <c:majorUnit val="0.2"/>
      </c:valAx>
      <c:valAx>
        <c:axId val="33367045"/>
        <c:scaling>
          <c:orientation val="minMax"/>
          <c:max val="1"/>
          <c:min val="-1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8446692"/>
        <c:crosses val="autoZero"/>
        <c:crossBetween val="midCat"/>
        <c:dispUnits/>
        <c:majorUnit val="0.5"/>
        <c:minorUnit val="0.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675"/>
          <c:y val="0.64025"/>
          <c:w val="0.255"/>
          <c:h val="0.211"/>
        </c:manualLayout>
      </c:layout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STRESS RELATIVE TO EXTERNAL STRESS</a:t>
            </a:r>
          </a:p>
        </c:rich>
      </c:tx>
      <c:layout>
        <c:manualLayout>
          <c:xMode val="factor"/>
          <c:yMode val="factor"/>
          <c:x val="-0.084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0905"/>
          <c:w val="0.741"/>
          <c:h val="0.83475"/>
        </c:manualLayout>
      </c:layout>
      <c:scatterChart>
        <c:scatterStyle val="smooth"/>
        <c:varyColors val="0"/>
        <c:ser>
          <c:idx val="6"/>
          <c:order val="0"/>
          <c:tx>
            <c:v>PHASE P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NORMAL!$A$204:$A$305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xVal>
          <c:yVal>
            <c:numRef>
              <c:f>NORMAL!$H$204:$H$305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yVal>
          <c:smooth val="1"/>
        </c:ser>
        <c:ser>
          <c:idx val="7"/>
          <c:order val="1"/>
          <c:tx>
            <c:v>PHASE 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NORMAL!$A$204:$A$305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xVal>
          <c:yVal>
            <c:numRef>
              <c:f>NORMAL!$I$204:$I$305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yVal>
          <c:smooth val="1"/>
        </c:ser>
        <c:axId val="31867950"/>
        <c:axId val="18376095"/>
      </c:scatterChart>
      <c:valAx>
        <c:axId val="31867950"/>
        <c:scaling>
          <c:orientation val="minMax"/>
          <c:max val="1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8376095"/>
        <c:crossesAt val="0"/>
        <c:crossBetween val="midCat"/>
        <c:dispUnits/>
        <c:majorUnit val="0.5"/>
      </c:valAx>
      <c:valAx>
        <c:axId val="18376095"/>
        <c:scaling>
          <c:orientation val="minMax"/>
          <c:max val="8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1867950"/>
        <c:crosses val="autoZero"/>
        <c:crossBetween val="midCat"/>
        <c:dispUnits/>
        <c:maj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475"/>
          <c:y val="0.87875"/>
        </c:manualLayout>
      </c:layout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LINEAR EIGENSTRAIN</a:t>
            </a:r>
          </a:p>
        </c:rich>
      </c:tx>
      <c:layout>
        <c:manualLayout>
          <c:xMode val="factor"/>
          <c:yMode val="factor"/>
          <c:x val="-0.0047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0755"/>
          <c:w val="0.80425"/>
          <c:h val="0.8875"/>
        </c:manualLayout>
      </c:layout>
      <c:scatterChart>
        <c:scatterStyle val="smooth"/>
        <c:varyColors val="0"/>
        <c:ser>
          <c:idx val="8"/>
          <c:order val="0"/>
          <c:tx>
            <c:strRef>
              <c:f>NORMAL!$J$203</c:f>
              <c:strCache>
                <c:ptCount val="1"/>
                <c:pt idx="0">
                  <c:v>LAM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NORMAL!$A$204:$A$305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xVal>
          <c:yVal>
            <c:numRef>
              <c:f>NORMAL!$J$204:$J$305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yVal>
          <c:smooth val="1"/>
        </c:ser>
        <c:axId val="31167128"/>
        <c:axId val="12068697"/>
      </c:scatterChart>
      <c:valAx>
        <c:axId val="31167128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P-CONCENTRATION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12068697"/>
        <c:crosses val="autoZero"/>
        <c:crossBetween val="midCat"/>
        <c:dispUnits/>
        <c:majorUnit val="0.5"/>
      </c:valAx>
      <c:valAx>
        <c:axId val="12068697"/>
        <c:scaling>
          <c:orientation val="minMax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1167128"/>
        <c:crosses val="autoZero"/>
        <c:crossBetween val="midCat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HYDROSTATIC EIGENSTRESS (unit)
(thin line is ring stress in S at surface of P if CSAp</a:t>
            </a:r>
            <a:r>
              <a:rPr lang="en-US" cap="none" sz="1200" b="1" i="1" u="none" baseline="0"/>
              <a:t>)</a:t>
            </a:r>
          </a:p>
        </c:rich>
      </c:tx>
      <c:layout>
        <c:manualLayout>
          <c:xMode val="factor"/>
          <c:yMode val="factor"/>
          <c:x val="-0.029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09075"/>
          <c:w val="0.8465"/>
          <c:h val="0.872"/>
        </c:manualLayout>
      </c:layout>
      <c:scatterChart>
        <c:scatterStyle val="smooth"/>
        <c:varyColors val="0"/>
        <c:ser>
          <c:idx val="9"/>
          <c:order val="0"/>
          <c:tx>
            <c:v>rhoP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NORMAL!$A$204:$A$305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xVal>
          <c:yVal>
            <c:numRef>
              <c:f>NORMAL!$K$204:$K$305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yVal>
          <c:smooth val="1"/>
        </c:ser>
        <c:ser>
          <c:idx val="10"/>
          <c:order val="1"/>
          <c:tx>
            <c:v>rhoS</c:v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NORMAL!$A$204:$A$305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xVal>
          <c:yVal>
            <c:numRef>
              <c:f>NORMAL!$L$204:$L$305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yVal>
          <c:smooth val="1"/>
        </c:ser>
        <c:ser>
          <c:idx val="0"/>
          <c:order val="2"/>
          <c:tx>
            <c:v>(If CSAp:        max-sigS)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NORMAL!$P$205:$P$305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NORMAL!$O$205:$O$305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1"/>
        </c:ser>
        <c:axId val="41509410"/>
        <c:axId val="38040371"/>
      </c:scatterChart>
      <c:valAx>
        <c:axId val="41509410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P-CONCENTRATION</a:t>
                </a:r>
              </a:p>
            </c:rich>
          </c:tx>
          <c:layout>
            <c:manualLayout>
              <c:xMode val="factor"/>
              <c:yMode val="factor"/>
              <c:x val="0.008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/>
            </a:pPr>
          </a:p>
        </c:txPr>
        <c:crossAx val="38040371"/>
        <c:crosses val="autoZero"/>
        <c:crossBetween val="midCat"/>
        <c:dispUnits/>
      </c:valAx>
      <c:valAx>
        <c:axId val="38040371"/>
        <c:scaling>
          <c:orientation val="minMax"/>
          <c:max val="20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1509410"/>
        <c:crosses val="autoZero"/>
        <c:crossBetween val="midCat"/>
        <c:dispUnits/>
        <c:majorUnit val="1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2625"/>
          <c:y val="0.141"/>
          <c:w val="0.186"/>
          <c:h val="0.1127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/>
              <a:t>CONDUCTIVITY (unit)</a:t>
            </a:r>
          </a:p>
        </c:rich>
      </c:tx>
      <c:layout>
        <c:manualLayout>
          <c:xMode val="factor"/>
          <c:yMode val="factor"/>
          <c:x val="-0.036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065"/>
          <c:w val="0.735"/>
          <c:h val="0.8805"/>
        </c:manualLayout>
      </c:layout>
      <c:scatterChart>
        <c:scatterStyle val="smooth"/>
        <c:varyColors val="0"/>
        <c:ser>
          <c:idx val="1"/>
          <c:order val="0"/>
          <c:tx>
            <c:strRef>
              <c:f>NORMAL!$R$203</c:f>
              <c:strCache>
                <c:ptCount val="1"/>
                <c:pt idx="0">
                  <c:v>PREDICT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NORMAL!$P$204:$P$305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xVal>
          <c:yVal>
            <c:numRef>
              <c:f>NORMAL!$R$204:$R$305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NORMAL!$S$203</c:f>
              <c:strCache>
                <c:ptCount val="1"/>
                <c:pt idx="0">
                  <c:v>H/S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NORMAL!$P$204:$P$305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xVal>
          <c:yVal>
            <c:numRef>
              <c:f>NORMAL!$S$204:$S$305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NORMAL!$T$203</c:f>
              <c:strCache>
                <c:ptCount val="1"/>
                <c:pt idx="0">
                  <c:v>H/S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NORMAL!$P$204:$P$305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xVal>
          <c:yVal>
            <c:numRef>
              <c:f>NORMAL!$T$204:$T$305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yVal>
          <c:smooth val="1"/>
        </c:ser>
        <c:axId val="6819020"/>
        <c:axId val="61371181"/>
      </c:scatterChart>
      <c:valAx>
        <c:axId val="6819020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P-CONCENTRATION</a:t>
                </a:r>
              </a:p>
            </c:rich>
          </c:tx>
          <c:layout>
            <c:manualLayout>
              <c:xMode val="factor"/>
              <c:yMode val="factor"/>
              <c:x val="0.005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1371181"/>
        <c:crosses val="autoZero"/>
        <c:crossBetween val="midCat"/>
        <c:dispUnits/>
      </c:valAx>
      <c:valAx>
        <c:axId val="61371181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819020"/>
        <c:crosses val="autoZero"/>
        <c:crossBetween val="midCat"/>
        <c:dispUnits/>
        <c:majorUnit val="0.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1715"/>
          <c:y val="0.13375"/>
          <c:w val="0.11725"/>
          <c:h val="0.088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CONDUCTIVITY (unit)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056"/>
          <c:w val="0.85625"/>
          <c:h val="0.89825"/>
        </c:manualLayout>
      </c:layout>
      <c:scatterChart>
        <c:scatterStyle val="smooth"/>
        <c:varyColors val="0"/>
        <c:ser>
          <c:idx val="1"/>
          <c:order val="0"/>
          <c:tx>
            <c:strRef>
              <c:f>NORMAL!$R$203</c:f>
              <c:strCache>
                <c:ptCount val="1"/>
                <c:pt idx="0">
                  <c:v>PREDICT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NORMAL!$P$204:$P$305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xVal>
          <c:yVal>
            <c:numRef>
              <c:f>NORMAL!$R$204:$R$305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NORMAL!$S$203</c:f>
              <c:strCache>
                <c:ptCount val="1"/>
                <c:pt idx="0">
                  <c:v>H/S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NORMAL!$P$204:$P$305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xVal>
          <c:yVal>
            <c:numRef>
              <c:f>NORMAL!$S$204:$S$305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NORMAL!$T$203</c:f>
              <c:strCache>
                <c:ptCount val="1"/>
                <c:pt idx="0">
                  <c:v>H/S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NORMAL!$P$204:$P$305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xVal>
          <c:yVal>
            <c:numRef>
              <c:f>NORMAL!$T$204:$T$305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yVal>
          <c:smooth val="1"/>
        </c:ser>
        <c:axId val="15469718"/>
        <c:axId val="5009735"/>
      </c:scatterChart>
      <c:valAx>
        <c:axId val="15469718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P-CONCENTRATION</a:t>
                </a:r>
              </a:p>
            </c:rich>
          </c:tx>
          <c:layout>
            <c:manualLayout>
              <c:xMode val="factor"/>
              <c:yMode val="factor"/>
              <c:x val="-0.024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/>
            </a:pPr>
          </a:p>
        </c:txPr>
        <c:crossAx val="5009735"/>
        <c:crosses val="autoZero"/>
        <c:crossBetween val="midCat"/>
        <c:dispUnits/>
      </c:valAx>
      <c:valAx>
        <c:axId val="5009735"/>
        <c:scaling>
          <c:logBase val="10"/>
          <c:orientation val="minMax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5469718"/>
        <c:crosses val="autoZero"/>
        <c:crossBetween val="midCat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6435"/>
          <c:y val="0.752"/>
          <c:w val="0.1265"/>
          <c:h val="0.082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GEO-PATH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53"/>
          <c:w val="0.87075"/>
          <c:h val="0.91125"/>
        </c:manualLayout>
      </c:layout>
      <c:scatterChart>
        <c:scatterStyle val="smooth"/>
        <c:varyColors val="0"/>
        <c:ser>
          <c:idx val="0"/>
          <c:order val="0"/>
          <c:tx>
            <c:strRef>
              <c:f>NORMAL!$C$203</c:f>
              <c:strCache>
                <c:ptCount val="1"/>
                <c:pt idx="0">
                  <c:v>mys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NORMAL!$B$204:$B$305</c:f>
              <c:numCache>
                <c:ptCount val="102"/>
                <c:pt idx="1">
                  <c:v>0.8114583333333334</c:v>
                </c:pt>
                <c:pt idx="2">
                  <c:v>0.8020833333333334</c:v>
                </c:pt>
                <c:pt idx="3">
                  <c:v>0.7916666666666666</c:v>
                </c:pt>
                <c:pt idx="4">
                  <c:v>0.78125</c:v>
                </c:pt>
                <c:pt idx="5">
                  <c:v>0.7708333333333333</c:v>
                </c:pt>
                <c:pt idx="6">
                  <c:v>0.7604166666666666</c:v>
                </c:pt>
                <c:pt idx="7">
                  <c:v>0.75</c:v>
                </c:pt>
                <c:pt idx="8">
                  <c:v>0.7395833333333334</c:v>
                </c:pt>
                <c:pt idx="9">
                  <c:v>0.7291666666666667</c:v>
                </c:pt>
                <c:pt idx="10">
                  <c:v>0.71875</c:v>
                </c:pt>
                <c:pt idx="11">
                  <c:v>0.7083333333333334</c:v>
                </c:pt>
                <c:pt idx="12">
                  <c:v>0.6979166666666667</c:v>
                </c:pt>
                <c:pt idx="13">
                  <c:v>0.6875000000000001</c:v>
                </c:pt>
                <c:pt idx="14">
                  <c:v>0.6770833333333334</c:v>
                </c:pt>
                <c:pt idx="15">
                  <c:v>0.6666666666666667</c:v>
                </c:pt>
                <c:pt idx="16">
                  <c:v>0.65625</c:v>
                </c:pt>
                <c:pt idx="17">
                  <c:v>0.6458333333333334</c:v>
                </c:pt>
                <c:pt idx="18">
                  <c:v>0.6354166666666666</c:v>
                </c:pt>
                <c:pt idx="19">
                  <c:v>0.625</c:v>
                </c:pt>
                <c:pt idx="20">
                  <c:v>0.6145833333333333</c:v>
                </c:pt>
                <c:pt idx="21">
                  <c:v>0.6041666666666667</c:v>
                </c:pt>
                <c:pt idx="22">
                  <c:v>0.59375</c:v>
                </c:pt>
                <c:pt idx="23">
                  <c:v>0.5833333333333334</c:v>
                </c:pt>
                <c:pt idx="24">
                  <c:v>0.5729166666666666</c:v>
                </c:pt>
                <c:pt idx="25">
                  <c:v>0.5625</c:v>
                </c:pt>
                <c:pt idx="26">
                  <c:v>0.5520833333333334</c:v>
                </c:pt>
                <c:pt idx="27">
                  <c:v>0.5416666666666666</c:v>
                </c:pt>
                <c:pt idx="28">
                  <c:v>0.5312499999999999</c:v>
                </c:pt>
                <c:pt idx="29">
                  <c:v>0.5208333333333333</c:v>
                </c:pt>
                <c:pt idx="30">
                  <c:v>0.5104166666666666</c:v>
                </c:pt>
                <c:pt idx="31">
                  <c:v>0.49999999999999994</c:v>
                </c:pt>
                <c:pt idx="32">
                  <c:v>0.4895833333333332</c:v>
                </c:pt>
                <c:pt idx="33">
                  <c:v>0.4791666666666666</c:v>
                </c:pt>
                <c:pt idx="34">
                  <c:v>0.46874999999999994</c:v>
                </c:pt>
                <c:pt idx="35">
                  <c:v>0.45833333333333326</c:v>
                </c:pt>
                <c:pt idx="36">
                  <c:v>0.4479166666666665</c:v>
                </c:pt>
                <c:pt idx="37">
                  <c:v>0.4374999999999999</c:v>
                </c:pt>
                <c:pt idx="38">
                  <c:v>0.42708333333333326</c:v>
                </c:pt>
                <c:pt idx="39">
                  <c:v>0.4166666666666665</c:v>
                </c:pt>
                <c:pt idx="40">
                  <c:v>0.4062499999999999</c:v>
                </c:pt>
                <c:pt idx="41">
                  <c:v>0.3958333333333332</c:v>
                </c:pt>
                <c:pt idx="42">
                  <c:v>0.3854166666666666</c:v>
                </c:pt>
                <c:pt idx="43">
                  <c:v>0.37499999999999983</c:v>
                </c:pt>
                <c:pt idx="44">
                  <c:v>0.3645833333333332</c:v>
                </c:pt>
                <c:pt idx="45">
                  <c:v>0.3541666666666665</c:v>
                </c:pt>
                <c:pt idx="46">
                  <c:v>0.3437499999999999</c:v>
                </c:pt>
                <c:pt idx="47">
                  <c:v>0.33333333333333315</c:v>
                </c:pt>
                <c:pt idx="48">
                  <c:v>0.3229166666666665</c:v>
                </c:pt>
                <c:pt idx="49">
                  <c:v>0.3124999999999998</c:v>
                </c:pt>
                <c:pt idx="50">
                  <c:v>0.30208333333333315</c:v>
                </c:pt>
                <c:pt idx="51">
                  <c:v>0.2916666666666665</c:v>
                </c:pt>
                <c:pt idx="52">
                  <c:v>0.28124999999999983</c:v>
                </c:pt>
                <c:pt idx="53">
                  <c:v>0.2708333333333332</c:v>
                </c:pt>
                <c:pt idx="54">
                  <c:v>0.26041666666666646</c:v>
                </c:pt>
                <c:pt idx="55">
                  <c:v>0.24999999999999983</c:v>
                </c:pt>
                <c:pt idx="56">
                  <c:v>0.23958333333333312</c:v>
                </c:pt>
                <c:pt idx="57">
                  <c:v>0.2291666666666665</c:v>
                </c:pt>
                <c:pt idx="58">
                  <c:v>0.21874999999999978</c:v>
                </c:pt>
                <c:pt idx="59">
                  <c:v>0.20833333333333315</c:v>
                </c:pt>
                <c:pt idx="60">
                  <c:v>0.19791666666666652</c:v>
                </c:pt>
                <c:pt idx="61">
                  <c:v>0.18749999999999978</c:v>
                </c:pt>
                <c:pt idx="62">
                  <c:v>0.17708333333333315</c:v>
                </c:pt>
                <c:pt idx="63">
                  <c:v>0.16666666666666644</c:v>
                </c:pt>
                <c:pt idx="64">
                  <c:v>0.1562499999999998</c:v>
                </c:pt>
                <c:pt idx="65">
                  <c:v>0.1458333333333331</c:v>
                </c:pt>
                <c:pt idx="66">
                  <c:v>0.13541666666666646</c:v>
                </c:pt>
                <c:pt idx="67">
                  <c:v>0.12499999999999974</c:v>
                </c:pt>
                <c:pt idx="68">
                  <c:v>0.1145833333333331</c:v>
                </c:pt>
                <c:pt idx="69">
                  <c:v>0.10416666666666638</c:v>
                </c:pt>
                <c:pt idx="70">
                  <c:v>0.09374999999999975</c:v>
                </c:pt>
                <c:pt idx="71">
                  <c:v>0.08333333333333304</c:v>
                </c:pt>
                <c:pt idx="72">
                  <c:v>0.07291666666666641</c:v>
                </c:pt>
                <c:pt idx="73">
                  <c:v>0.06249999999999969</c:v>
                </c:pt>
                <c:pt idx="74">
                  <c:v>0.05208333333333306</c:v>
                </c:pt>
                <c:pt idx="75">
                  <c:v>0.04166666666666634</c:v>
                </c:pt>
                <c:pt idx="76">
                  <c:v>0.03124999999999971</c:v>
                </c:pt>
                <c:pt idx="77">
                  <c:v>0.02083333333333299</c:v>
                </c:pt>
                <c:pt idx="78">
                  <c:v>0.010416666666666359</c:v>
                </c:pt>
                <c:pt idx="79">
                  <c:v>-3.608224830031759E-16</c:v>
                </c:pt>
                <c:pt idx="80">
                  <c:v>-0.01041666666666699</c:v>
                </c:pt>
                <c:pt idx="81">
                  <c:v>-0.02083333333333362</c:v>
                </c:pt>
                <c:pt idx="82">
                  <c:v>-0.03125000000000043</c:v>
                </c:pt>
                <c:pt idx="83">
                  <c:v>-0.04166666666666706</c:v>
                </c:pt>
                <c:pt idx="84">
                  <c:v>-0.05208333333333369</c:v>
                </c:pt>
                <c:pt idx="85">
                  <c:v>-0.06250000000000032</c:v>
                </c:pt>
                <c:pt idx="86">
                  <c:v>-0.07291666666666713</c:v>
                </c:pt>
                <c:pt idx="87">
                  <c:v>-0.08333333333333376</c:v>
                </c:pt>
                <c:pt idx="88">
                  <c:v>-0.09375000000000039</c:v>
                </c:pt>
                <c:pt idx="89">
                  <c:v>-0.10416666666666702</c:v>
                </c:pt>
                <c:pt idx="90">
                  <c:v>-0.11458333333333383</c:v>
                </c:pt>
                <c:pt idx="91">
                  <c:v>-0.12500000000000044</c:v>
                </c:pt>
                <c:pt idx="92">
                  <c:v>-0.13541666666666707</c:v>
                </c:pt>
                <c:pt idx="93">
                  <c:v>-0.1458333333333337</c:v>
                </c:pt>
                <c:pt idx="94">
                  <c:v>-0.15625000000000053</c:v>
                </c:pt>
                <c:pt idx="95">
                  <c:v>-0.16666666666666716</c:v>
                </c:pt>
                <c:pt idx="96">
                  <c:v>-0.1770833333333338</c:v>
                </c:pt>
                <c:pt idx="97">
                  <c:v>-0.18750000000000042</c:v>
                </c:pt>
                <c:pt idx="98">
                  <c:v>-0.19791666666666724</c:v>
                </c:pt>
                <c:pt idx="99">
                  <c:v>-0.20833333333333387</c:v>
                </c:pt>
                <c:pt idx="100">
                  <c:v>-0.2187500000000005</c:v>
                </c:pt>
                <c:pt idx="101">
                  <c:v>-0.22812499999999974</c:v>
                </c:pt>
              </c:numCache>
            </c:numRef>
          </c:xVal>
          <c:yVal>
            <c:numRef>
              <c:f>NORMAL!$C$204:$C$305</c:f>
              <c:numCache>
                <c:ptCount val="102"/>
                <c:pt idx="1">
                  <c:v>-0.2489583333333333</c:v>
                </c:pt>
                <c:pt idx="2">
                  <c:v>-0.23958333333333331</c:v>
                </c:pt>
                <c:pt idx="3">
                  <c:v>-0.22916666666666663</c:v>
                </c:pt>
                <c:pt idx="4">
                  <c:v>-0.21874999999999997</c:v>
                </c:pt>
                <c:pt idx="5">
                  <c:v>-0.2083333333333333</c:v>
                </c:pt>
                <c:pt idx="6">
                  <c:v>-0.19791666666666663</c:v>
                </c:pt>
                <c:pt idx="7">
                  <c:v>-0.18749999999999997</c:v>
                </c:pt>
                <c:pt idx="8">
                  <c:v>-0.1770833333333333</c:v>
                </c:pt>
                <c:pt idx="9">
                  <c:v>-0.16666666666666663</c:v>
                </c:pt>
                <c:pt idx="10">
                  <c:v>-0.15624999999999997</c:v>
                </c:pt>
                <c:pt idx="11">
                  <c:v>-0.14583333333333331</c:v>
                </c:pt>
                <c:pt idx="12">
                  <c:v>-0.13541666666666666</c:v>
                </c:pt>
                <c:pt idx="13">
                  <c:v>-0.12499999999999999</c:v>
                </c:pt>
                <c:pt idx="14">
                  <c:v>-0.11458333333333333</c:v>
                </c:pt>
                <c:pt idx="15">
                  <c:v>-0.10416666666666667</c:v>
                </c:pt>
                <c:pt idx="16">
                  <c:v>-0.09374999999999999</c:v>
                </c:pt>
                <c:pt idx="17">
                  <c:v>-0.0833333333333333</c:v>
                </c:pt>
                <c:pt idx="18">
                  <c:v>-0.07291666666666664</c:v>
                </c:pt>
                <c:pt idx="19">
                  <c:v>-0.062499999999999965</c:v>
                </c:pt>
                <c:pt idx="20">
                  <c:v>-0.05208333333333328</c:v>
                </c:pt>
                <c:pt idx="21">
                  <c:v>-0.04166666666666662</c:v>
                </c:pt>
                <c:pt idx="22">
                  <c:v>-0.03124999999999994</c:v>
                </c:pt>
                <c:pt idx="23">
                  <c:v>-0.020833333333333256</c:v>
                </c:pt>
                <c:pt idx="24">
                  <c:v>-0.0104166666666666</c:v>
                </c:pt>
                <c:pt idx="25">
                  <c:v>1.1102230246251564E-16</c:v>
                </c:pt>
                <c:pt idx="26">
                  <c:v>0.010416666666666739</c:v>
                </c:pt>
                <c:pt idx="27">
                  <c:v>0.020833333333333422</c:v>
                </c:pt>
                <c:pt idx="28">
                  <c:v>0.03125000000000011</c:v>
                </c:pt>
                <c:pt idx="29">
                  <c:v>0.041666666666666734</c:v>
                </c:pt>
                <c:pt idx="30">
                  <c:v>0.05208333333333342</c:v>
                </c:pt>
                <c:pt idx="31">
                  <c:v>0.06250000000000011</c:v>
                </c:pt>
                <c:pt idx="32">
                  <c:v>0.07291666666666678</c:v>
                </c:pt>
                <c:pt idx="33">
                  <c:v>0.08333333333333347</c:v>
                </c:pt>
                <c:pt idx="34">
                  <c:v>0.09375000000000015</c:v>
                </c:pt>
                <c:pt idx="35">
                  <c:v>0.10416666666666678</c:v>
                </c:pt>
                <c:pt idx="36">
                  <c:v>0.11458333333333347</c:v>
                </c:pt>
                <c:pt idx="37">
                  <c:v>0.12500000000000017</c:v>
                </c:pt>
                <c:pt idx="38">
                  <c:v>0.13541666666666682</c:v>
                </c:pt>
                <c:pt idx="39">
                  <c:v>0.1458333333333335</c:v>
                </c:pt>
                <c:pt idx="40">
                  <c:v>0.1562500000000002</c:v>
                </c:pt>
                <c:pt idx="41">
                  <c:v>0.16666666666666682</c:v>
                </c:pt>
                <c:pt idx="42">
                  <c:v>0.1770833333333335</c:v>
                </c:pt>
                <c:pt idx="43">
                  <c:v>0.1875000000000002</c:v>
                </c:pt>
                <c:pt idx="44">
                  <c:v>0.19791666666666688</c:v>
                </c:pt>
                <c:pt idx="45">
                  <c:v>0.20833333333333356</c:v>
                </c:pt>
                <c:pt idx="46">
                  <c:v>0.21875000000000025</c:v>
                </c:pt>
                <c:pt idx="47">
                  <c:v>0.22916666666666693</c:v>
                </c:pt>
                <c:pt idx="48">
                  <c:v>0.23958333333333356</c:v>
                </c:pt>
                <c:pt idx="49">
                  <c:v>0.25000000000000033</c:v>
                </c:pt>
                <c:pt idx="50">
                  <c:v>0.2604166666666669</c:v>
                </c:pt>
                <c:pt idx="51">
                  <c:v>0.27083333333333354</c:v>
                </c:pt>
                <c:pt idx="52">
                  <c:v>0.28125000000000017</c:v>
                </c:pt>
                <c:pt idx="53">
                  <c:v>0.2916666666666669</c:v>
                </c:pt>
                <c:pt idx="54">
                  <c:v>0.30208333333333354</c:v>
                </c:pt>
                <c:pt idx="55">
                  <c:v>0.3125000000000003</c:v>
                </c:pt>
                <c:pt idx="56">
                  <c:v>0.3229166666666669</c:v>
                </c:pt>
                <c:pt idx="57">
                  <c:v>0.33333333333333354</c:v>
                </c:pt>
                <c:pt idx="58">
                  <c:v>0.3437500000000003</c:v>
                </c:pt>
                <c:pt idx="59">
                  <c:v>0.3541666666666669</c:v>
                </c:pt>
                <c:pt idx="60">
                  <c:v>0.36458333333333365</c:v>
                </c:pt>
                <c:pt idx="61">
                  <c:v>0.3750000000000003</c:v>
                </c:pt>
                <c:pt idx="62">
                  <c:v>0.385416666666667</c:v>
                </c:pt>
                <c:pt idx="63">
                  <c:v>0.39583333333333365</c:v>
                </c:pt>
                <c:pt idx="64">
                  <c:v>0.4062500000000003</c:v>
                </c:pt>
                <c:pt idx="65">
                  <c:v>0.416666666666667</c:v>
                </c:pt>
                <c:pt idx="66">
                  <c:v>0.42708333333333365</c:v>
                </c:pt>
                <c:pt idx="67">
                  <c:v>0.4375000000000004</c:v>
                </c:pt>
                <c:pt idx="68">
                  <c:v>0.447916666666667</c:v>
                </c:pt>
                <c:pt idx="69">
                  <c:v>0.45833333333333365</c:v>
                </c:pt>
                <c:pt idx="70">
                  <c:v>0.4687500000000004</c:v>
                </c:pt>
                <c:pt idx="71">
                  <c:v>0.479166666666667</c:v>
                </c:pt>
                <c:pt idx="72">
                  <c:v>0.48958333333333376</c:v>
                </c:pt>
                <c:pt idx="73">
                  <c:v>0.5000000000000004</c:v>
                </c:pt>
                <c:pt idx="74">
                  <c:v>0.5104166666666671</c:v>
                </c:pt>
                <c:pt idx="75">
                  <c:v>0.5208333333333337</c:v>
                </c:pt>
                <c:pt idx="76">
                  <c:v>0.5312500000000003</c:v>
                </c:pt>
                <c:pt idx="77">
                  <c:v>0.5416666666666671</c:v>
                </c:pt>
                <c:pt idx="78">
                  <c:v>0.5520833333333337</c:v>
                </c:pt>
                <c:pt idx="79">
                  <c:v>0.5625000000000004</c:v>
                </c:pt>
                <c:pt idx="80">
                  <c:v>0.5729166666666671</c:v>
                </c:pt>
                <c:pt idx="81">
                  <c:v>0.5833333333333338</c:v>
                </c:pt>
                <c:pt idx="82">
                  <c:v>0.5937500000000004</c:v>
                </c:pt>
                <c:pt idx="83">
                  <c:v>0.6041666666666671</c:v>
                </c:pt>
                <c:pt idx="84">
                  <c:v>0.6145833333333338</c:v>
                </c:pt>
                <c:pt idx="85">
                  <c:v>0.6250000000000004</c:v>
                </c:pt>
                <c:pt idx="86">
                  <c:v>0.6354166666666672</c:v>
                </c:pt>
                <c:pt idx="87">
                  <c:v>0.6458333333333338</c:v>
                </c:pt>
                <c:pt idx="88">
                  <c:v>0.6562500000000004</c:v>
                </c:pt>
                <c:pt idx="89">
                  <c:v>0.6666666666666672</c:v>
                </c:pt>
                <c:pt idx="90">
                  <c:v>0.6770833333333338</c:v>
                </c:pt>
                <c:pt idx="91">
                  <c:v>0.6875000000000006</c:v>
                </c:pt>
                <c:pt idx="92">
                  <c:v>0.6979166666666672</c:v>
                </c:pt>
                <c:pt idx="93">
                  <c:v>0.7083333333333339</c:v>
                </c:pt>
                <c:pt idx="94">
                  <c:v>0.7187500000000006</c:v>
                </c:pt>
                <c:pt idx="95">
                  <c:v>0.7291666666666672</c:v>
                </c:pt>
                <c:pt idx="96">
                  <c:v>0.7395833333333339</c:v>
                </c:pt>
                <c:pt idx="97">
                  <c:v>0.7500000000000006</c:v>
                </c:pt>
                <c:pt idx="98">
                  <c:v>0.7604166666666673</c:v>
                </c:pt>
                <c:pt idx="99">
                  <c:v>0.770833333333334</c:v>
                </c:pt>
                <c:pt idx="100">
                  <c:v>0.7812500000000006</c:v>
                </c:pt>
                <c:pt idx="101">
                  <c:v>0.790625</c:v>
                </c:pt>
              </c:numCache>
            </c:numRef>
          </c:yVal>
          <c:smooth val="1"/>
        </c:ser>
        <c:ser>
          <c:idx val="1"/>
          <c:order val="1"/>
          <c:tx>
            <c:v>profil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NORMAL!$X$205:$X$305</c:f>
              <c:numCache>
                <c:ptCount val="101"/>
                <c:pt idx="0">
                  <c:v>-1</c:v>
                </c:pt>
                <c:pt idx="1">
                  <c:v>-0.98</c:v>
                </c:pt>
                <c:pt idx="2">
                  <c:v>-0.96</c:v>
                </c:pt>
                <c:pt idx="3">
                  <c:v>-0.94</c:v>
                </c:pt>
                <c:pt idx="4">
                  <c:v>-0.9199999999999999</c:v>
                </c:pt>
                <c:pt idx="5">
                  <c:v>-0.8999999999999999</c:v>
                </c:pt>
                <c:pt idx="6">
                  <c:v>-0.8799999999999999</c:v>
                </c:pt>
                <c:pt idx="7">
                  <c:v>-0.8599999999999999</c:v>
                </c:pt>
                <c:pt idx="8">
                  <c:v>-0.8399999999999999</c:v>
                </c:pt>
                <c:pt idx="9">
                  <c:v>-0.8199999999999998</c:v>
                </c:pt>
                <c:pt idx="10">
                  <c:v>-0.7999999999999998</c:v>
                </c:pt>
                <c:pt idx="11">
                  <c:v>-0.7799999999999998</c:v>
                </c:pt>
                <c:pt idx="12">
                  <c:v>-0.7599999999999998</c:v>
                </c:pt>
                <c:pt idx="13">
                  <c:v>-0.7399999999999998</c:v>
                </c:pt>
                <c:pt idx="14">
                  <c:v>-0.7199999999999998</c:v>
                </c:pt>
                <c:pt idx="15">
                  <c:v>-0.6999999999999997</c:v>
                </c:pt>
                <c:pt idx="16">
                  <c:v>-0.6799999999999997</c:v>
                </c:pt>
                <c:pt idx="17">
                  <c:v>-0.6599999999999997</c:v>
                </c:pt>
                <c:pt idx="18">
                  <c:v>-0.6399999999999997</c:v>
                </c:pt>
                <c:pt idx="19">
                  <c:v>-0.6199999999999997</c:v>
                </c:pt>
                <c:pt idx="20">
                  <c:v>-0.5999999999999996</c:v>
                </c:pt>
                <c:pt idx="21">
                  <c:v>-0.5799999999999996</c:v>
                </c:pt>
                <c:pt idx="22">
                  <c:v>-0.5599999999999996</c:v>
                </c:pt>
                <c:pt idx="23">
                  <c:v>-0.5399999999999996</c:v>
                </c:pt>
                <c:pt idx="24">
                  <c:v>-0.5199999999999996</c:v>
                </c:pt>
                <c:pt idx="25">
                  <c:v>-0.49999999999999956</c:v>
                </c:pt>
                <c:pt idx="26">
                  <c:v>-0.47999999999999954</c:v>
                </c:pt>
                <c:pt idx="27">
                  <c:v>-0.4599999999999995</c:v>
                </c:pt>
                <c:pt idx="28">
                  <c:v>-0.4399999999999995</c:v>
                </c:pt>
                <c:pt idx="29">
                  <c:v>-0.4199999999999995</c:v>
                </c:pt>
                <c:pt idx="30">
                  <c:v>-0.39999999999999947</c:v>
                </c:pt>
                <c:pt idx="31">
                  <c:v>-0.37999999999999945</c:v>
                </c:pt>
                <c:pt idx="32">
                  <c:v>-0.35999999999999943</c:v>
                </c:pt>
                <c:pt idx="33">
                  <c:v>-0.3399999999999994</c:v>
                </c:pt>
                <c:pt idx="34">
                  <c:v>-0.3199999999999994</c:v>
                </c:pt>
                <c:pt idx="35">
                  <c:v>-0.2999999999999994</c:v>
                </c:pt>
                <c:pt idx="36">
                  <c:v>-0.27999999999999936</c:v>
                </c:pt>
                <c:pt idx="37">
                  <c:v>-0.25999999999999934</c:v>
                </c:pt>
                <c:pt idx="38">
                  <c:v>-0.23999999999999935</c:v>
                </c:pt>
                <c:pt idx="39">
                  <c:v>-0.21999999999999936</c:v>
                </c:pt>
                <c:pt idx="40">
                  <c:v>-0.19999999999999937</c:v>
                </c:pt>
                <c:pt idx="41">
                  <c:v>-0.17999999999999938</c:v>
                </c:pt>
                <c:pt idx="42">
                  <c:v>-0.1599999999999994</c:v>
                </c:pt>
                <c:pt idx="43">
                  <c:v>-0.1399999999999994</c:v>
                </c:pt>
                <c:pt idx="44">
                  <c:v>-0.1199999999999994</c:v>
                </c:pt>
                <c:pt idx="45">
                  <c:v>-0.0999999999999994</c:v>
                </c:pt>
                <c:pt idx="46">
                  <c:v>-0.07999999999999939</c:v>
                </c:pt>
                <c:pt idx="47">
                  <c:v>-0.05999999999999939</c:v>
                </c:pt>
                <c:pt idx="48">
                  <c:v>-0.03999999999999938</c:v>
                </c:pt>
                <c:pt idx="49">
                  <c:v>-0.019999999999999383</c:v>
                </c:pt>
                <c:pt idx="50">
                  <c:v>6.175615574477433E-16</c:v>
                </c:pt>
                <c:pt idx="51">
                  <c:v>0.020000000000000618</c:v>
                </c:pt>
                <c:pt idx="52">
                  <c:v>0.04000000000000062</c:v>
                </c:pt>
                <c:pt idx="53">
                  <c:v>0.06000000000000062</c:v>
                </c:pt>
                <c:pt idx="54">
                  <c:v>0.08000000000000063</c:v>
                </c:pt>
                <c:pt idx="55">
                  <c:v>0.10000000000000063</c:v>
                </c:pt>
                <c:pt idx="56">
                  <c:v>0.12000000000000063</c:v>
                </c:pt>
                <c:pt idx="57">
                  <c:v>0.14000000000000062</c:v>
                </c:pt>
                <c:pt idx="58">
                  <c:v>0.16000000000000061</c:v>
                </c:pt>
                <c:pt idx="59">
                  <c:v>0.1800000000000006</c:v>
                </c:pt>
                <c:pt idx="60">
                  <c:v>0.2000000000000006</c:v>
                </c:pt>
                <c:pt idx="61">
                  <c:v>0.22000000000000058</c:v>
                </c:pt>
                <c:pt idx="62">
                  <c:v>0.24000000000000057</c:v>
                </c:pt>
                <c:pt idx="63">
                  <c:v>0.26000000000000056</c:v>
                </c:pt>
                <c:pt idx="64">
                  <c:v>0.2800000000000006</c:v>
                </c:pt>
                <c:pt idx="65">
                  <c:v>0.3000000000000006</c:v>
                </c:pt>
                <c:pt idx="66">
                  <c:v>0.3200000000000006</c:v>
                </c:pt>
                <c:pt idx="67">
                  <c:v>0.34000000000000064</c:v>
                </c:pt>
                <c:pt idx="68">
                  <c:v>0.36000000000000065</c:v>
                </c:pt>
                <c:pt idx="69">
                  <c:v>0.38000000000000067</c:v>
                </c:pt>
                <c:pt idx="70">
                  <c:v>0.4000000000000007</c:v>
                </c:pt>
                <c:pt idx="71">
                  <c:v>0.4200000000000007</c:v>
                </c:pt>
                <c:pt idx="72">
                  <c:v>0.4400000000000007</c:v>
                </c:pt>
                <c:pt idx="73">
                  <c:v>0.46000000000000074</c:v>
                </c:pt>
                <c:pt idx="74">
                  <c:v>0.48000000000000076</c:v>
                </c:pt>
                <c:pt idx="75">
                  <c:v>0.5000000000000008</c:v>
                </c:pt>
                <c:pt idx="76">
                  <c:v>0.5200000000000008</c:v>
                </c:pt>
                <c:pt idx="77">
                  <c:v>0.5400000000000008</c:v>
                </c:pt>
                <c:pt idx="78">
                  <c:v>0.5600000000000008</c:v>
                </c:pt>
                <c:pt idx="79">
                  <c:v>0.5800000000000008</c:v>
                </c:pt>
                <c:pt idx="80">
                  <c:v>0.6000000000000009</c:v>
                </c:pt>
                <c:pt idx="81">
                  <c:v>0.6200000000000009</c:v>
                </c:pt>
                <c:pt idx="82">
                  <c:v>0.6400000000000009</c:v>
                </c:pt>
                <c:pt idx="83">
                  <c:v>0.6600000000000009</c:v>
                </c:pt>
                <c:pt idx="84">
                  <c:v>0.6800000000000009</c:v>
                </c:pt>
                <c:pt idx="85">
                  <c:v>0.700000000000001</c:v>
                </c:pt>
                <c:pt idx="86">
                  <c:v>0.720000000000001</c:v>
                </c:pt>
                <c:pt idx="87">
                  <c:v>0.740000000000001</c:v>
                </c:pt>
                <c:pt idx="88">
                  <c:v>0.760000000000001</c:v>
                </c:pt>
                <c:pt idx="89">
                  <c:v>0.780000000000001</c:v>
                </c:pt>
                <c:pt idx="90">
                  <c:v>0.800000000000001</c:v>
                </c:pt>
                <c:pt idx="91">
                  <c:v>0.8200000000000011</c:v>
                </c:pt>
                <c:pt idx="92">
                  <c:v>0.8400000000000011</c:v>
                </c:pt>
                <c:pt idx="93">
                  <c:v>0.8600000000000011</c:v>
                </c:pt>
                <c:pt idx="94">
                  <c:v>0.8800000000000011</c:v>
                </c:pt>
                <c:pt idx="95">
                  <c:v>0.9000000000000011</c:v>
                </c:pt>
                <c:pt idx="96">
                  <c:v>0.9200000000000012</c:v>
                </c:pt>
                <c:pt idx="97">
                  <c:v>0.9400000000000012</c:v>
                </c:pt>
                <c:pt idx="98">
                  <c:v>0.9600000000000012</c:v>
                </c:pt>
                <c:pt idx="99">
                  <c:v>0.9800000000000012</c:v>
                </c:pt>
                <c:pt idx="100">
                  <c:v>1.000000000000001</c:v>
                </c:pt>
              </c:numCache>
            </c:numRef>
          </c:xVal>
          <c:yVal>
            <c:numRef>
              <c:f>NORMAL!$Y$205:$Y$305</c:f>
              <c:numCache>
                <c:ptCount val="101"/>
                <c:pt idx="0">
                  <c:v>1</c:v>
                </c:pt>
                <c:pt idx="1">
                  <c:v>0.98</c:v>
                </c:pt>
                <c:pt idx="2">
                  <c:v>0.96</c:v>
                </c:pt>
                <c:pt idx="3">
                  <c:v>0.94</c:v>
                </c:pt>
                <c:pt idx="4">
                  <c:v>0.9199999999999999</c:v>
                </c:pt>
                <c:pt idx="5">
                  <c:v>0.8999999999999999</c:v>
                </c:pt>
                <c:pt idx="6">
                  <c:v>0.8799999999999999</c:v>
                </c:pt>
                <c:pt idx="7">
                  <c:v>0.8599999999999999</c:v>
                </c:pt>
                <c:pt idx="8">
                  <c:v>0.8399999999999999</c:v>
                </c:pt>
                <c:pt idx="9">
                  <c:v>0.8199999999999998</c:v>
                </c:pt>
                <c:pt idx="10">
                  <c:v>0.7999999999999998</c:v>
                </c:pt>
                <c:pt idx="11">
                  <c:v>0.7799999999999998</c:v>
                </c:pt>
                <c:pt idx="12">
                  <c:v>0.7599999999999998</c:v>
                </c:pt>
                <c:pt idx="13">
                  <c:v>0.7399999999999998</c:v>
                </c:pt>
                <c:pt idx="14">
                  <c:v>0.7199999999999998</c:v>
                </c:pt>
                <c:pt idx="15">
                  <c:v>0.6999999999999997</c:v>
                </c:pt>
                <c:pt idx="16">
                  <c:v>0.6799999999999997</c:v>
                </c:pt>
                <c:pt idx="17">
                  <c:v>0.6599999999999997</c:v>
                </c:pt>
                <c:pt idx="18">
                  <c:v>0.6399999999999997</c:v>
                </c:pt>
                <c:pt idx="19">
                  <c:v>0.6199999999999997</c:v>
                </c:pt>
                <c:pt idx="20">
                  <c:v>0.5999999999999996</c:v>
                </c:pt>
                <c:pt idx="21">
                  <c:v>0.5799999999999996</c:v>
                </c:pt>
                <c:pt idx="22">
                  <c:v>0.5599999999999996</c:v>
                </c:pt>
                <c:pt idx="23">
                  <c:v>0.5399999999999996</c:v>
                </c:pt>
                <c:pt idx="24">
                  <c:v>0.5199999999999996</c:v>
                </c:pt>
                <c:pt idx="25">
                  <c:v>0.49999999999999956</c:v>
                </c:pt>
                <c:pt idx="26">
                  <c:v>0.47999999999999954</c:v>
                </c:pt>
                <c:pt idx="27">
                  <c:v>0.4599999999999995</c:v>
                </c:pt>
                <c:pt idx="28">
                  <c:v>0.4399999999999995</c:v>
                </c:pt>
                <c:pt idx="29">
                  <c:v>0.4199999999999995</c:v>
                </c:pt>
                <c:pt idx="30">
                  <c:v>0.39999999999999947</c:v>
                </c:pt>
                <c:pt idx="31">
                  <c:v>0.37999999999999945</c:v>
                </c:pt>
                <c:pt idx="32">
                  <c:v>0.35999999999999943</c:v>
                </c:pt>
                <c:pt idx="33">
                  <c:v>0.3399999999999994</c:v>
                </c:pt>
                <c:pt idx="34">
                  <c:v>0.3199999999999994</c:v>
                </c:pt>
                <c:pt idx="35">
                  <c:v>0.2999999999999994</c:v>
                </c:pt>
                <c:pt idx="36">
                  <c:v>0.27999999999999936</c:v>
                </c:pt>
                <c:pt idx="37">
                  <c:v>0.25999999999999934</c:v>
                </c:pt>
                <c:pt idx="38">
                  <c:v>0.23999999999999935</c:v>
                </c:pt>
                <c:pt idx="39">
                  <c:v>0.21999999999999936</c:v>
                </c:pt>
                <c:pt idx="40">
                  <c:v>0.19999999999999937</c:v>
                </c:pt>
                <c:pt idx="41">
                  <c:v>0.17999999999999938</c:v>
                </c:pt>
                <c:pt idx="42">
                  <c:v>0.1599999999999994</c:v>
                </c:pt>
                <c:pt idx="43">
                  <c:v>0.1399999999999994</c:v>
                </c:pt>
                <c:pt idx="44">
                  <c:v>0.1199999999999994</c:v>
                </c:pt>
                <c:pt idx="45">
                  <c:v>0.0999999999999994</c:v>
                </c:pt>
                <c:pt idx="46">
                  <c:v>0.07999999999999939</c:v>
                </c:pt>
                <c:pt idx="47">
                  <c:v>0.05999999999999939</c:v>
                </c:pt>
                <c:pt idx="48">
                  <c:v>0.03999999999999938</c:v>
                </c:pt>
                <c:pt idx="49">
                  <c:v>0.019999999999999383</c:v>
                </c:pt>
                <c:pt idx="50">
                  <c:v>-6.175615574477433E-16</c:v>
                </c:pt>
                <c:pt idx="51">
                  <c:v>-0.020000000000000618</c:v>
                </c:pt>
                <c:pt idx="52">
                  <c:v>-0.04000000000000062</c:v>
                </c:pt>
                <c:pt idx="53">
                  <c:v>-0.06000000000000062</c:v>
                </c:pt>
                <c:pt idx="54">
                  <c:v>-0.08000000000000063</c:v>
                </c:pt>
                <c:pt idx="55">
                  <c:v>-0.10000000000000063</c:v>
                </c:pt>
                <c:pt idx="56">
                  <c:v>-0.12000000000000063</c:v>
                </c:pt>
                <c:pt idx="57">
                  <c:v>-0.14000000000000062</c:v>
                </c:pt>
                <c:pt idx="58">
                  <c:v>-0.16000000000000061</c:v>
                </c:pt>
                <c:pt idx="59">
                  <c:v>-0.1800000000000006</c:v>
                </c:pt>
                <c:pt idx="60">
                  <c:v>-0.2000000000000006</c:v>
                </c:pt>
                <c:pt idx="61">
                  <c:v>-0.22000000000000058</c:v>
                </c:pt>
                <c:pt idx="62">
                  <c:v>-0.24000000000000057</c:v>
                </c:pt>
                <c:pt idx="63">
                  <c:v>-0.26000000000000056</c:v>
                </c:pt>
                <c:pt idx="64">
                  <c:v>-0.2800000000000006</c:v>
                </c:pt>
                <c:pt idx="65">
                  <c:v>-0.3000000000000006</c:v>
                </c:pt>
                <c:pt idx="66">
                  <c:v>-0.3200000000000006</c:v>
                </c:pt>
                <c:pt idx="67">
                  <c:v>-0.34000000000000064</c:v>
                </c:pt>
                <c:pt idx="68">
                  <c:v>-0.36000000000000065</c:v>
                </c:pt>
                <c:pt idx="69">
                  <c:v>-0.38000000000000067</c:v>
                </c:pt>
                <c:pt idx="70">
                  <c:v>-0.4000000000000007</c:v>
                </c:pt>
                <c:pt idx="71">
                  <c:v>-0.4200000000000007</c:v>
                </c:pt>
                <c:pt idx="72">
                  <c:v>-0.4400000000000007</c:v>
                </c:pt>
                <c:pt idx="73">
                  <c:v>-0.46000000000000074</c:v>
                </c:pt>
                <c:pt idx="74">
                  <c:v>-0.48000000000000076</c:v>
                </c:pt>
                <c:pt idx="75">
                  <c:v>-0.5000000000000008</c:v>
                </c:pt>
                <c:pt idx="76">
                  <c:v>-0.5200000000000008</c:v>
                </c:pt>
                <c:pt idx="77">
                  <c:v>-0.5400000000000008</c:v>
                </c:pt>
                <c:pt idx="78">
                  <c:v>-0.5600000000000008</c:v>
                </c:pt>
                <c:pt idx="79">
                  <c:v>-0.5800000000000008</c:v>
                </c:pt>
                <c:pt idx="80">
                  <c:v>-0.6000000000000009</c:v>
                </c:pt>
                <c:pt idx="81">
                  <c:v>-0.6200000000000009</c:v>
                </c:pt>
                <c:pt idx="82">
                  <c:v>-0.6400000000000009</c:v>
                </c:pt>
                <c:pt idx="83">
                  <c:v>-0.6600000000000009</c:v>
                </c:pt>
                <c:pt idx="84">
                  <c:v>-0.6800000000000009</c:v>
                </c:pt>
                <c:pt idx="85">
                  <c:v>-0.700000000000001</c:v>
                </c:pt>
                <c:pt idx="86">
                  <c:v>-0.720000000000001</c:v>
                </c:pt>
                <c:pt idx="87">
                  <c:v>-0.740000000000001</c:v>
                </c:pt>
                <c:pt idx="88">
                  <c:v>-0.760000000000001</c:v>
                </c:pt>
                <c:pt idx="89">
                  <c:v>-0.780000000000001</c:v>
                </c:pt>
                <c:pt idx="90">
                  <c:v>-0.800000000000001</c:v>
                </c:pt>
                <c:pt idx="91">
                  <c:v>-0.8200000000000011</c:v>
                </c:pt>
                <c:pt idx="92">
                  <c:v>-0.8400000000000011</c:v>
                </c:pt>
                <c:pt idx="93">
                  <c:v>-0.8600000000000011</c:v>
                </c:pt>
                <c:pt idx="94">
                  <c:v>-0.8800000000000011</c:v>
                </c:pt>
                <c:pt idx="95">
                  <c:v>-0.9000000000000011</c:v>
                </c:pt>
                <c:pt idx="96">
                  <c:v>-0.9200000000000012</c:v>
                </c:pt>
                <c:pt idx="97">
                  <c:v>-0.9400000000000012</c:v>
                </c:pt>
                <c:pt idx="98">
                  <c:v>-0.9600000000000012</c:v>
                </c:pt>
                <c:pt idx="99">
                  <c:v>-0.9800000000000012</c:v>
                </c:pt>
                <c:pt idx="100">
                  <c:v>-1.000000000000001</c:v>
                </c:pt>
              </c:numCache>
            </c:numRef>
          </c:yVal>
          <c:smooth val="1"/>
        </c:ser>
        <c:ser>
          <c:idx val="2"/>
          <c:order val="2"/>
          <c:tx>
            <c:v>profil2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NORMAL!$X$255:$X$305</c:f>
              <c:numCache>
                <c:ptCount val="51"/>
                <c:pt idx="0">
                  <c:v>6.175615574477433E-16</c:v>
                </c:pt>
                <c:pt idx="1">
                  <c:v>0.020000000000000618</c:v>
                </c:pt>
                <c:pt idx="2">
                  <c:v>0.04000000000000062</c:v>
                </c:pt>
                <c:pt idx="3">
                  <c:v>0.06000000000000062</c:v>
                </c:pt>
                <c:pt idx="4">
                  <c:v>0.08000000000000063</c:v>
                </c:pt>
                <c:pt idx="5">
                  <c:v>0.10000000000000063</c:v>
                </c:pt>
                <c:pt idx="6">
                  <c:v>0.12000000000000063</c:v>
                </c:pt>
                <c:pt idx="7">
                  <c:v>0.14000000000000062</c:v>
                </c:pt>
                <c:pt idx="8">
                  <c:v>0.16000000000000061</c:v>
                </c:pt>
                <c:pt idx="9">
                  <c:v>0.1800000000000006</c:v>
                </c:pt>
                <c:pt idx="10">
                  <c:v>0.2000000000000006</c:v>
                </c:pt>
                <c:pt idx="11">
                  <c:v>0.22000000000000058</c:v>
                </c:pt>
                <c:pt idx="12">
                  <c:v>0.24000000000000057</c:v>
                </c:pt>
                <c:pt idx="13">
                  <c:v>0.26000000000000056</c:v>
                </c:pt>
                <c:pt idx="14">
                  <c:v>0.2800000000000006</c:v>
                </c:pt>
                <c:pt idx="15">
                  <c:v>0.3000000000000006</c:v>
                </c:pt>
                <c:pt idx="16">
                  <c:v>0.3200000000000006</c:v>
                </c:pt>
                <c:pt idx="17">
                  <c:v>0.34000000000000064</c:v>
                </c:pt>
                <c:pt idx="18">
                  <c:v>0.36000000000000065</c:v>
                </c:pt>
                <c:pt idx="19">
                  <c:v>0.38000000000000067</c:v>
                </c:pt>
                <c:pt idx="20">
                  <c:v>0.4000000000000007</c:v>
                </c:pt>
                <c:pt idx="21">
                  <c:v>0.4200000000000007</c:v>
                </c:pt>
                <c:pt idx="22">
                  <c:v>0.4400000000000007</c:v>
                </c:pt>
                <c:pt idx="23">
                  <c:v>0.46000000000000074</c:v>
                </c:pt>
                <c:pt idx="24">
                  <c:v>0.48000000000000076</c:v>
                </c:pt>
                <c:pt idx="25">
                  <c:v>0.5000000000000008</c:v>
                </c:pt>
                <c:pt idx="26">
                  <c:v>0.5200000000000008</c:v>
                </c:pt>
                <c:pt idx="27">
                  <c:v>0.5400000000000008</c:v>
                </c:pt>
                <c:pt idx="28">
                  <c:v>0.5600000000000008</c:v>
                </c:pt>
                <c:pt idx="29">
                  <c:v>0.5800000000000008</c:v>
                </c:pt>
                <c:pt idx="30">
                  <c:v>0.6000000000000009</c:v>
                </c:pt>
                <c:pt idx="31">
                  <c:v>0.6200000000000009</c:v>
                </c:pt>
                <c:pt idx="32">
                  <c:v>0.6400000000000009</c:v>
                </c:pt>
                <c:pt idx="33">
                  <c:v>0.6600000000000009</c:v>
                </c:pt>
                <c:pt idx="34">
                  <c:v>0.6800000000000009</c:v>
                </c:pt>
                <c:pt idx="35">
                  <c:v>0.700000000000001</c:v>
                </c:pt>
                <c:pt idx="36">
                  <c:v>0.720000000000001</c:v>
                </c:pt>
                <c:pt idx="37">
                  <c:v>0.740000000000001</c:v>
                </c:pt>
                <c:pt idx="38">
                  <c:v>0.760000000000001</c:v>
                </c:pt>
                <c:pt idx="39">
                  <c:v>0.780000000000001</c:v>
                </c:pt>
                <c:pt idx="40">
                  <c:v>0.800000000000001</c:v>
                </c:pt>
                <c:pt idx="41">
                  <c:v>0.8200000000000011</c:v>
                </c:pt>
                <c:pt idx="42">
                  <c:v>0.8400000000000011</c:v>
                </c:pt>
                <c:pt idx="43">
                  <c:v>0.8600000000000011</c:v>
                </c:pt>
                <c:pt idx="44">
                  <c:v>0.8800000000000011</c:v>
                </c:pt>
                <c:pt idx="45">
                  <c:v>0.9000000000000011</c:v>
                </c:pt>
                <c:pt idx="46">
                  <c:v>0.9200000000000012</c:v>
                </c:pt>
                <c:pt idx="47">
                  <c:v>0.9400000000000012</c:v>
                </c:pt>
                <c:pt idx="48">
                  <c:v>0.9600000000000012</c:v>
                </c:pt>
                <c:pt idx="49">
                  <c:v>0.9800000000000012</c:v>
                </c:pt>
                <c:pt idx="50">
                  <c:v>1.000000000000001</c:v>
                </c:pt>
              </c:numCache>
            </c:numRef>
          </c:xVal>
          <c:yVal>
            <c:numRef>
              <c:f>NORMAL!$Z$255:$Z$305</c:f>
              <c:numCache>
                <c:ptCount val="51"/>
                <c:pt idx="0">
                  <c:v>0.9999999999999993</c:v>
                </c:pt>
                <c:pt idx="1">
                  <c:v>0.9799999999999994</c:v>
                </c:pt>
                <c:pt idx="2">
                  <c:v>0.9599999999999994</c:v>
                </c:pt>
                <c:pt idx="3">
                  <c:v>0.9399999999999994</c:v>
                </c:pt>
                <c:pt idx="4">
                  <c:v>0.9199999999999994</c:v>
                </c:pt>
                <c:pt idx="5">
                  <c:v>0.8999999999999994</c:v>
                </c:pt>
                <c:pt idx="6">
                  <c:v>0.8799999999999993</c:v>
                </c:pt>
                <c:pt idx="7">
                  <c:v>0.8599999999999994</c:v>
                </c:pt>
                <c:pt idx="8">
                  <c:v>0.8399999999999994</c:v>
                </c:pt>
                <c:pt idx="9">
                  <c:v>0.8199999999999994</c:v>
                </c:pt>
                <c:pt idx="10">
                  <c:v>0.7999999999999994</c:v>
                </c:pt>
                <c:pt idx="11">
                  <c:v>0.7799999999999994</c:v>
                </c:pt>
                <c:pt idx="12">
                  <c:v>0.7599999999999995</c:v>
                </c:pt>
                <c:pt idx="13">
                  <c:v>0.7399999999999994</c:v>
                </c:pt>
                <c:pt idx="14">
                  <c:v>0.7199999999999994</c:v>
                </c:pt>
                <c:pt idx="15">
                  <c:v>0.6999999999999994</c:v>
                </c:pt>
                <c:pt idx="16">
                  <c:v>0.6799999999999994</c:v>
                </c:pt>
                <c:pt idx="17">
                  <c:v>0.6599999999999994</c:v>
                </c:pt>
                <c:pt idx="18">
                  <c:v>0.6399999999999993</c:v>
                </c:pt>
                <c:pt idx="19">
                  <c:v>0.6199999999999993</c:v>
                </c:pt>
                <c:pt idx="20">
                  <c:v>0.5999999999999993</c:v>
                </c:pt>
                <c:pt idx="21">
                  <c:v>0.5799999999999993</c:v>
                </c:pt>
                <c:pt idx="22">
                  <c:v>0.5599999999999993</c:v>
                </c:pt>
                <c:pt idx="23">
                  <c:v>0.5399999999999993</c:v>
                </c:pt>
                <c:pt idx="24">
                  <c:v>0.5199999999999992</c:v>
                </c:pt>
                <c:pt idx="25">
                  <c:v>0.4999999999999992</c:v>
                </c:pt>
                <c:pt idx="26">
                  <c:v>0.4799999999999992</c:v>
                </c:pt>
                <c:pt idx="27">
                  <c:v>0.4599999999999992</c:v>
                </c:pt>
                <c:pt idx="28">
                  <c:v>0.43999999999999917</c:v>
                </c:pt>
                <c:pt idx="29">
                  <c:v>0.41999999999999915</c:v>
                </c:pt>
                <c:pt idx="30">
                  <c:v>0.39999999999999913</c:v>
                </c:pt>
                <c:pt idx="31">
                  <c:v>0.3799999999999991</c:v>
                </c:pt>
                <c:pt idx="32">
                  <c:v>0.3599999999999991</c:v>
                </c:pt>
                <c:pt idx="33">
                  <c:v>0.3399999999999991</c:v>
                </c:pt>
                <c:pt idx="34">
                  <c:v>0.31999999999999906</c:v>
                </c:pt>
                <c:pt idx="35">
                  <c:v>0.29999999999999905</c:v>
                </c:pt>
                <c:pt idx="36">
                  <c:v>0.279999999999999</c:v>
                </c:pt>
                <c:pt idx="37">
                  <c:v>0.259999999999999</c:v>
                </c:pt>
                <c:pt idx="38">
                  <c:v>0.239999999999999</c:v>
                </c:pt>
                <c:pt idx="39">
                  <c:v>0.21999999999999897</c:v>
                </c:pt>
                <c:pt idx="40">
                  <c:v>0.19999999999999896</c:v>
                </c:pt>
                <c:pt idx="41">
                  <c:v>0.17999999999999894</c:v>
                </c:pt>
                <c:pt idx="42">
                  <c:v>0.15999999999999892</c:v>
                </c:pt>
                <c:pt idx="43">
                  <c:v>0.1399999999999989</c:v>
                </c:pt>
                <c:pt idx="44">
                  <c:v>0.11999999999999889</c:v>
                </c:pt>
                <c:pt idx="45">
                  <c:v>0.09999999999999887</c:v>
                </c:pt>
                <c:pt idx="46">
                  <c:v>0.07999999999999885</c:v>
                </c:pt>
                <c:pt idx="47">
                  <c:v>0.05999999999999883</c:v>
                </c:pt>
                <c:pt idx="48">
                  <c:v>0.039999999999998814</c:v>
                </c:pt>
                <c:pt idx="49">
                  <c:v>0.019999999999998797</c:v>
                </c:pt>
                <c:pt idx="50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v>start geo-path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NORMAL!$B$307</c:f>
              <c:numCache>
                <c:ptCount val="1"/>
                <c:pt idx="0">
                  <c:v>0.8125</c:v>
                </c:pt>
              </c:numCache>
            </c:numRef>
          </c:xVal>
          <c:yVal>
            <c:numRef>
              <c:f>NORMAL!$C$307</c:f>
              <c:numCache>
                <c:ptCount val="1"/>
                <c:pt idx="0">
                  <c:v>-0.24999999999999997</c:v>
                </c:pt>
              </c:numCache>
            </c:numRef>
          </c:yVal>
          <c:smooth val="1"/>
        </c:ser>
        <c:axId val="45087616"/>
        <c:axId val="3135361"/>
      </c:scatterChart>
      <c:valAx>
        <c:axId val="45087616"/>
        <c:scaling>
          <c:orientation val="minMax"/>
          <c:max val="1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myP</a:t>
                </a:r>
              </a:p>
            </c:rich>
          </c:tx>
          <c:layout>
            <c:manualLayout>
              <c:xMode val="factor"/>
              <c:yMode val="factor"/>
              <c:x val="0.01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75" b="0" i="0" u="none" baseline="0"/>
            </a:pPr>
          </a:p>
        </c:txPr>
        <c:crossAx val="3135361"/>
        <c:crosses val="autoZero"/>
        <c:crossBetween val="midCat"/>
        <c:dispUnits/>
      </c:valAx>
      <c:valAx>
        <c:axId val="3135361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myS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75" b="0" i="0" u="none" baseline="0"/>
            </a:pPr>
          </a:p>
        </c:txPr>
        <c:crossAx val="45087616"/>
        <c:crosses val="autoZero"/>
        <c:crossBetween val="midCat"/>
        <c:dispUnits/>
        <c:majorUnit val="0.5"/>
      </c:valAx>
      <c:spPr>
        <a:solidFill>
          <a:srgbClr val="E3E3E3"/>
        </a:solidFill>
        <a:ln w="3175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19225"/>
          <c:y val="0.74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image" Target="../media/image2.png" /><Relationship Id="rId1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Relationship Id="rId8" Type="http://schemas.openxmlformats.org/officeDocument/2006/relationships/chart" Target="/xl/charts/chart17.xml" /><Relationship Id="rId9" Type="http://schemas.openxmlformats.org/officeDocument/2006/relationships/chart" Target="/xl/charts/chart18.xml" /><Relationship Id="rId10" Type="http://schemas.openxmlformats.org/officeDocument/2006/relationships/chart" Target="/xl/charts/chart19.xml" /><Relationship Id="rId11" Type="http://schemas.openxmlformats.org/officeDocument/2006/relationships/image" Target="../media/image1.wmf" /><Relationship Id="rId12" Type="http://schemas.openxmlformats.org/officeDocument/2006/relationships/image" Target="../media/image4.png" /><Relationship Id="rId13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image" Target="../media/image1.wmf" /><Relationship Id="rId9" Type="http://schemas.openxmlformats.org/officeDocument/2006/relationships/image" Target="../media/image4.png" /><Relationship Id="rId10" Type="http://schemas.openxmlformats.org/officeDocument/2006/relationships/image" Target="../media/image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542925</xdr:colOff>
      <xdr:row>210</xdr:row>
      <xdr:rowOff>47625</xdr:rowOff>
    </xdr:from>
    <xdr:to>
      <xdr:col>7</xdr:col>
      <xdr:colOff>542925</xdr:colOff>
      <xdr:row>210</xdr:row>
      <xdr:rowOff>47625</xdr:rowOff>
    </xdr:to>
    <xdr:graphicFrame>
      <xdr:nvGraphicFramePr>
        <xdr:cNvPr id="1" name="Chart 1"/>
        <xdr:cNvGraphicFramePr/>
      </xdr:nvGraphicFramePr>
      <xdr:xfrm>
        <a:off x="6915150" y="45681900"/>
        <a:ext cx="0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56</xdr:row>
      <xdr:rowOff>57150</xdr:rowOff>
    </xdr:from>
    <xdr:to>
      <xdr:col>6</xdr:col>
      <xdr:colOff>257175</xdr:colOff>
      <xdr:row>78</xdr:row>
      <xdr:rowOff>19050</xdr:rowOff>
    </xdr:to>
    <xdr:graphicFrame>
      <xdr:nvGraphicFramePr>
        <xdr:cNvPr id="2" name="Chart 2"/>
        <xdr:cNvGraphicFramePr/>
      </xdr:nvGraphicFramePr>
      <xdr:xfrm>
        <a:off x="304800" y="14516100"/>
        <a:ext cx="5324475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9</xdr:col>
      <xdr:colOff>28575</xdr:colOff>
      <xdr:row>38</xdr:row>
      <xdr:rowOff>0</xdr:rowOff>
    </xdr:from>
    <xdr:to>
      <xdr:col>12</xdr:col>
      <xdr:colOff>523875</xdr:colOff>
      <xdr:row>50</xdr:row>
      <xdr:rowOff>219075</xdr:rowOff>
    </xdr:to>
    <xdr:graphicFrame>
      <xdr:nvGraphicFramePr>
        <xdr:cNvPr id="3" name="Chart 3"/>
        <xdr:cNvGraphicFramePr/>
      </xdr:nvGraphicFramePr>
      <xdr:xfrm>
        <a:off x="8220075" y="10086975"/>
        <a:ext cx="3495675" cy="3238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  <xdr:twoCellAnchor>
    <xdr:from>
      <xdr:col>6</xdr:col>
      <xdr:colOff>571500</xdr:colOff>
      <xdr:row>56</xdr:row>
      <xdr:rowOff>38100</xdr:rowOff>
    </xdr:from>
    <xdr:to>
      <xdr:col>11</xdr:col>
      <xdr:colOff>295275</xdr:colOff>
      <xdr:row>78</xdr:row>
      <xdr:rowOff>76200</xdr:rowOff>
    </xdr:to>
    <xdr:graphicFrame>
      <xdr:nvGraphicFramePr>
        <xdr:cNvPr id="4" name="Chart 4"/>
        <xdr:cNvGraphicFramePr/>
      </xdr:nvGraphicFramePr>
      <xdr:xfrm>
        <a:off x="5943600" y="14497050"/>
        <a:ext cx="4562475" cy="3686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 fLocksWithSheet="0"/>
  </xdr:twoCellAnchor>
  <xdr:twoCellAnchor>
    <xdr:from>
      <xdr:col>0</xdr:col>
      <xdr:colOff>323850</xdr:colOff>
      <xdr:row>80</xdr:row>
      <xdr:rowOff>19050</xdr:rowOff>
    </xdr:from>
    <xdr:to>
      <xdr:col>6</xdr:col>
      <xdr:colOff>295275</xdr:colOff>
      <xdr:row>105</xdr:row>
      <xdr:rowOff>9525</xdr:rowOff>
    </xdr:to>
    <xdr:graphicFrame>
      <xdr:nvGraphicFramePr>
        <xdr:cNvPr id="5" name="Chart 5"/>
        <xdr:cNvGraphicFramePr/>
      </xdr:nvGraphicFramePr>
      <xdr:xfrm>
        <a:off x="323850" y="18449925"/>
        <a:ext cx="5343525" cy="4038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 fLocksWithSheet="0"/>
  </xdr:twoCellAnchor>
  <xdr:twoCellAnchor>
    <xdr:from>
      <xdr:col>6</xdr:col>
      <xdr:colOff>619125</xdr:colOff>
      <xdr:row>80</xdr:row>
      <xdr:rowOff>28575</xdr:rowOff>
    </xdr:from>
    <xdr:to>
      <xdr:col>11</xdr:col>
      <xdr:colOff>571500</xdr:colOff>
      <xdr:row>104</xdr:row>
      <xdr:rowOff>152400</xdr:rowOff>
    </xdr:to>
    <xdr:graphicFrame>
      <xdr:nvGraphicFramePr>
        <xdr:cNvPr id="6" name="Chart 6"/>
        <xdr:cNvGraphicFramePr/>
      </xdr:nvGraphicFramePr>
      <xdr:xfrm>
        <a:off x="5991225" y="18459450"/>
        <a:ext cx="4791075" cy="4010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0</xdr:col>
      <xdr:colOff>333375</xdr:colOff>
      <xdr:row>106</xdr:row>
      <xdr:rowOff>142875</xdr:rowOff>
    </xdr:from>
    <xdr:to>
      <xdr:col>6</xdr:col>
      <xdr:colOff>238125</xdr:colOff>
      <xdr:row>130</xdr:row>
      <xdr:rowOff>85725</xdr:rowOff>
    </xdr:to>
    <xdr:graphicFrame>
      <xdr:nvGraphicFramePr>
        <xdr:cNvPr id="7" name="Chart 7"/>
        <xdr:cNvGraphicFramePr/>
      </xdr:nvGraphicFramePr>
      <xdr:xfrm>
        <a:off x="333375" y="22783800"/>
        <a:ext cx="5276850" cy="3829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 fLocksWithSheet="0"/>
  </xdr:twoCellAnchor>
  <xdr:twoCellAnchor>
    <xdr:from>
      <xdr:col>6</xdr:col>
      <xdr:colOff>619125</xdr:colOff>
      <xdr:row>106</xdr:row>
      <xdr:rowOff>123825</xdr:rowOff>
    </xdr:from>
    <xdr:to>
      <xdr:col>11</xdr:col>
      <xdr:colOff>676275</xdr:colOff>
      <xdr:row>131</xdr:row>
      <xdr:rowOff>0</xdr:rowOff>
    </xdr:to>
    <xdr:graphicFrame>
      <xdr:nvGraphicFramePr>
        <xdr:cNvPr id="8" name="Chart 8"/>
        <xdr:cNvGraphicFramePr/>
      </xdr:nvGraphicFramePr>
      <xdr:xfrm>
        <a:off x="5991225" y="22764750"/>
        <a:ext cx="4895850" cy="39243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 fLocksWithSheet="0"/>
  </xdr:twoCellAnchor>
  <xdr:twoCellAnchor>
    <xdr:from>
      <xdr:col>12</xdr:col>
      <xdr:colOff>647700</xdr:colOff>
      <xdr:row>38</xdr:row>
      <xdr:rowOff>28575</xdr:rowOff>
    </xdr:from>
    <xdr:to>
      <xdr:col>18</xdr:col>
      <xdr:colOff>152400</xdr:colOff>
      <xdr:row>51</xdr:row>
      <xdr:rowOff>57150</xdr:rowOff>
    </xdr:to>
    <xdr:graphicFrame>
      <xdr:nvGraphicFramePr>
        <xdr:cNvPr id="9" name="Chart 9"/>
        <xdr:cNvGraphicFramePr/>
      </xdr:nvGraphicFramePr>
      <xdr:xfrm>
        <a:off x="11839575" y="10115550"/>
        <a:ext cx="3943350" cy="3276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  <xdr:twoCellAnchor>
    <xdr:from>
      <xdr:col>0</xdr:col>
      <xdr:colOff>123825</xdr:colOff>
      <xdr:row>134</xdr:row>
      <xdr:rowOff>9525</xdr:rowOff>
    </xdr:from>
    <xdr:to>
      <xdr:col>3</xdr:col>
      <xdr:colOff>466725</xdr:colOff>
      <xdr:row>143</xdr:row>
      <xdr:rowOff>247650</xdr:rowOff>
    </xdr:to>
    <xdr:pic>
      <xdr:nvPicPr>
        <xdr:cNvPr id="10" name="Picture 2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3825" y="27384375"/>
          <a:ext cx="2876550" cy="2667000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  <xdr:twoCellAnchor>
    <xdr:from>
      <xdr:col>3</xdr:col>
      <xdr:colOff>800100</xdr:colOff>
      <xdr:row>134</xdr:row>
      <xdr:rowOff>0</xdr:rowOff>
    </xdr:from>
    <xdr:to>
      <xdr:col>7</xdr:col>
      <xdr:colOff>9525</xdr:colOff>
      <xdr:row>143</xdr:row>
      <xdr:rowOff>238125</xdr:rowOff>
    </xdr:to>
    <xdr:pic>
      <xdr:nvPicPr>
        <xdr:cNvPr id="11" name="Picture 2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333750" y="27374850"/>
          <a:ext cx="3048000" cy="2667000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542925</xdr:colOff>
      <xdr:row>248</xdr:row>
      <xdr:rowOff>47625</xdr:rowOff>
    </xdr:from>
    <xdr:to>
      <xdr:col>10</xdr:col>
      <xdr:colOff>542925</xdr:colOff>
      <xdr:row>248</xdr:row>
      <xdr:rowOff>47625</xdr:rowOff>
    </xdr:to>
    <xdr:graphicFrame>
      <xdr:nvGraphicFramePr>
        <xdr:cNvPr id="1" name="Chart 1"/>
        <xdr:cNvGraphicFramePr/>
      </xdr:nvGraphicFramePr>
      <xdr:xfrm>
        <a:off x="10353675" y="46472475"/>
        <a:ext cx="0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49</xdr:row>
      <xdr:rowOff>209550</xdr:rowOff>
    </xdr:from>
    <xdr:to>
      <xdr:col>6</xdr:col>
      <xdr:colOff>581025</xdr:colOff>
      <xdr:row>77</xdr:row>
      <xdr:rowOff>76200</xdr:rowOff>
    </xdr:to>
    <xdr:graphicFrame>
      <xdr:nvGraphicFramePr>
        <xdr:cNvPr id="2" name="Chart 2"/>
        <xdr:cNvGraphicFramePr/>
      </xdr:nvGraphicFramePr>
      <xdr:xfrm>
        <a:off x="314325" y="13744575"/>
        <a:ext cx="5934075" cy="4486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9</xdr:col>
      <xdr:colOff>266700</xdr:colOff>
      <xdr:row>36</xdr:row>
      <xdr:rowOff>9525</xdr:rowOff>
    </xdr:from>
    <xdr:to>
      <xdr:col>12</xdr:col>
      <xdr:colOff>762000</xdr:colOff>
      <xdr:row>46</xdr:row>
      <xdr:rowOff>228600</xdr:rowOff>
    </xdr:to>
    <xdr:graphicFrame>
      <xdr:nvGraphicFramePr>
        <xdr:cNvPr id="3" name="Chart 3"/>
        <xdr:cNvGraphicFramePr/>
      </xdr:nvGraphicFramePr>
      <xdr:xfrm>
        <a:off x="8972550" y="10344150"/>
        <a:ext cx="3162300" cy="2486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  <xdr:twoCellAnchor>
    <xdr:from>
      <xdr:col>0</xdr:col>
      <xdr:colOff>409575</xdr:colOff>
      <xdr:row>79</xdr:row>
      <xdr:rowOff>133350</xdr:rowOff>
    </xdr:from>
    <xdr:to>
      <xdr:col>7</xdr:col>
      <xdr:colOff>47625</xdr:colOff>
      <xdr:row>106</xdr:row>
      <xdr:rowOff>114300</xdr:rowOff>
    </xdr:to>
    <xdr:graphicFrame>
      <xdr:nvGraphicFramePr>
        <xdr:cNvPr id="4" name="Chart 4"/>
        <xdr:cNvGraphicFramePr/>
      </xdr:nvGraphicFramePr>
      <xdr:xfrm>
        <a:off x="409575" y="18611850"/>
        <a:ext cx="6153150" cy="4352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 fLocksWithSheet="0"/>
  </xdr:twoCellAnchor>
  <xdr:twoCellAnchor>
    <xdr:from>
      <xdr:col>7</xdr:col>
      <xdr:colOff>190500</xdr:colOff>
      <xdr:row>50</xdr:row>
      <xdr:rowOff>19050</xdr:rowOff>
    </xdr:from>
    <xdr:to>
      <xdr:col>14</xdr:col>
      <xdr:colOff>352425</xdr:colOff>
      <xdr:row>77</xdr:row>
      <xdr:rowOff>9525</xdr:rowOff>
    </xdr:to>
    <xdr:graphicFrame>
      <xdr:nvGraphicFramePr>
        <xdr:cNvPr id="5" name="Chart 5"/>
        <xdr:cNvGraphicFramePr/>
      </xdr:nvGraphicFramePr>
      <xdr:xfrm>
        <a:off x="6705600" y="13773150"/>
        <a:ext cx="6591300" cy="4391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 fLocksWithSheet="0"/>
  </xdr:twoCellAnchor>
  <xdr:twoCellAnchor>
    <xdr:from>
      <xdr:col>7</xdr:col>
      <xdr:colOff>342900</xdr:colOff>
      <xdr:row>79</xdr:row>
      <xdr:rowOff>76200</xdr:rowOff>
    </xdr:from>
    <xdr:to>
      <xdr:col>14</xdr:col>
      <xdr:colOff>933450</xdr:colOff>
      <xdr:row>106</xdr:row>
      <xdr:rowOff>142875</xdr:rowOff>
    </xdr:to>
    <xdr:graphicFrame>
      <xdr:nvGraphicFramePr>
        <xdr:cNvPr id="6" name="Chart 6"/>
        <xdr:cNvGraphicFramePr/>
      </xdr:nvGraphicFramePr>
      <xdr:xfrm>
        <a:off x="6858000" y="18554700"/>
        <a:ext cx="7019925" cy="4438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10</xdr:col>
      <xdr:colOff>542925</xdr:colOff>
      <xdr:row>355</xdr:row>
      <xdr:rowOff>47625</xdr:rowOff>
    </xdr:from>
    <xdr:to>
      <xdr:col>10</xdr:col>
      <xdr:colOff>542925</xdr:colOff>
      <xdr:row>355</xdr:row>
      <xdr:rowOff>47625</xdr:rowOff>
    </xdr:to>
    <xdr:graphicFrame>
      <xdr:nvGraphicFramePr>
        <xdr:cNvPr id="7" name="Chart 7"/>
        <xdr:cNvGraphicFramePr/>
      </xdr:nvGraphicFramePr>
      <xdr:xfrm>
        <a:off x="10353675" y="63798450"/>
        <a:ext cx="0" cy="9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381000</xdr:colOff>
      <xdr:row>108</xdr:row>
      <xdr:rowOff>76200</xdr:rowOff>
    </xdr:from>
    <xdr:to>
      <xdr:col>6</xdr:col>
      <xdr:colOff>809625</xdr:colOff>
      <xdr:row>135</xdr:row>
      <xdr:rowOff>123825</xdr:rowOff>
    </xdr:to>
    <xdr:graphicFrame>
      <xdr:nvGraphicFramePr>
        <xdr:cNvPr id="8" name="Chart 8"/>
        <xdr:cNvGraphicFramePr/>
      </xdr:nvGraphicFramePr>
      <xdr:xfrm>
        <a:off x="381000" y="23250525"/>
        <a:ext cx="6096000" cy="4419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 fLocksWithSheet="0"/>
  </xdr:twoCellAnchor>
  <xdr:twoCellAnchor>
    <xdr:from>
      <xdr:col>7</xdr:col>
      <xdr:colOff>361950</xdr:colOff>
      <xdr:row>108</xdr:row>
      <xdr:rowOff>0</xdr:rowOff>
    </xdr:from>
    <xdr:to>
      <xdr:col>13</xdr:col>
      <xdr:colOff>95250</xdr:colOff>
      <xdr:row>136</xdr:row>
      <xdr:rowOff>9525</xdr:rowOff>
    </xdr:to>
    <xdr:graphicFrame>
      <xdr:nvGraphicFramePr>
        <xdr:cNvPr id="9" name="Chart 9"/>
        <xdr:cNvGraphicFramePr/>
      </xdr:nvGraphicFramePr>
      <xdr:xfrm>
        <a:off x="6877050" y="23174325"/>
        <a:ext cx="5514975" cy="4543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  <xdr:twoCellAnchor>
    <xdr:from>
      <xdr:col>13</xdr:col>
      <xdr:colOff>38100</xdr:colOff>
      <xdr:row>36</xdr:row>
      <xdr:rowOff>38100</xdr:rowOff>
    </xdr:from>
    <xdr:to>
      <xdr:col>17</xdr:col>
      <xdr:colOff>476250</xdr:colOff>
      <xdr:row>47</xdr:row>
      <xdr:rowOff>38100</xdr:rowOff>
    </xdr:to>
    <xdr:graphicFrame>
      <xdr:nvGraphicFramePr>
        <xdr:cNvPr id="10" name="Chart 10"/>
        <xdr:cNvGraphicFramePr/>
      </xdr:nvGraphicFramePr>
      <xdr:xfrm>
        <a:off x="12334875" y="10372725"/>
        <a:ext cx="3257550" cy="24955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 fLocksWithSheet="0"/>
  </xdr:twoCellAnchor>
  <xdr:twoCellAnchor>
    <xdr:from>
      <xdr:col>0</xdr:col>
      <xdr:colOff>0</xdr:colOff>
      <xdr:row>217</xdr:row>
      <xdr:rowOff>0</xdr:rowOff>
    </xdr:from>
    <xdr:to>
      <xdr:col>2</xdr:col>
      <xdr:colOff>714375</xdr:colOff>
      <xdr:row>217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40967025"/>
          <a:ext cx="2533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247650</xdr:colOff>
      <xdr:row>217</xdr:row>
      <xdr:rowOff>0</xdr:rowOff>
    </xdr:from>
    <xdr:to>
      <xdr:col>2</xdr:col>
      <xdr:colOff>323850</xdr:colOff>
      <xdr:row>217</xdr:row>
      <xdr:rowOff>0</xdr:rowOff>
    </xdr:to>
    <xdr:sp>
      <xdr:nvSpPr>
        <xdr:cNvPr id="12" name="Oval 17"/>
        <xdr:cNvSpPr>
          <a:spLocks/>
        </xdr:cNvSpPr>
      </xdr:nvSpPr>
      <xdr:spPr>
        <a:xfrm>
          <a:off x="2066925" y="40967025"/>
          <a:ext cx="762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123825</xdr:colOff>
      <xdr:row>140</xdr:row>
      <xdr:rowOff>28575</xdr:rowOff>
    </xdr:from>
    <xdr:to>
      <xdr:col>3</xdr:col>
      <xdr:colOff>447675</xdr:colOff>
      <xdr:row>157</xdr:row>
      <xdr:rowOff>85725</xdr:rowOff>
    </xdr:to>
    <xdr:pic>
      <xdr:nvPicPr>
        <xdr:cNvPr id="13" name="Picture 2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3825" y="28527375"/>
          <a:ext cx="2962275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809625</xdr:colOff>
      <xdr:row>140</xdr:row>
      <xdr:rowOff>28575</xdr:rowOff>
    </xdr:from>
    <xdr:to>
      <xdr:col>6</xdr:col>
      <xdr:colOff>781050</xdr:colOff>
      <xdr:row>158</xdr:row>
      <xdr:rowOff>19050</xdr:rowOff>
    </xdr:to>
    <xdr:pic>
      <xdr:nvPicPr>
        <xdr:cNvPr id="14" name="Picture 2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448050" y="28527375"/>
          <a:ext cx="3000375" cy="2905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542925</xdr:colOff>
      <xdr:row>214</xdr:row>
      <xdr:rowOff>47625</xdr:rowOff>
    </xdr:from>
    <xdr:to>
      <xdr:col>7</xdr:col>
      <xdr:colOff>542925</xdr:colOff>
      <xdr:row>214</xdr:row>
      <xdr:rowOff>47625</xdr:rowOff>
    </xdr:to>
    <xdr:graphicFrame>
      <xdr:nvGraphicFramePr>
        <xdr:cNvPr id="1" name="Chart 1"/>
        <xdr:cNvGraphicFramePr/>
      </xdr:nvGraphicFramePr>
      <xdr:xfrm>
        <a:off x="6572250" y="41519475"/>
        <a:ext cx="0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55</xdr:row>
      <xdr:rowOff>104775</xdr:rowOff>
    </xdr:from>
    <xdr:to>
      <xdr:col>5</xdr:col>
      <xdr:colOff>857250</xdr:colOff>
      <xdr:row>74</xdr:row>
      <xdr:rowOff>47625</xdr:rowOff>
    </xdr:to>
    <xdr:graphicFrame>
      <xdr:nvGraphicFramePr>
        <xdr:cNvPr id="2" name="Chart 2"/>
        <xdr:cNvGraphicFramePr/>
      </xdr:nvGraphicFramePr>
      <xdr:xfrm>
        <a:off x="295275" y="14449425"/>
        <a:ext cx="4724400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8</xdr:col>
      <xdr:colOff>552450</xdr:colOff>
      <xdr:row>38</xdr:row>
      <xdr:rowOff>76200</xdr:rowOff>
    </xdr:from>
    <xdr:to>
      <xdr:col>13</xdr:col>
      <xdr:colOff>9525</xdr:colOff>
      <xdr:row>52</xdr:row>
      <xdr:rowOff>171450</xdr:rowOff>
    </xdr:to>
    <xdr:graphicFrame>
      <xdr:nvGraphicFramePr>
        <xdr:cNvPr id="3" name="Chart 3"/>
        <xdr:cNvGraphicFramePr/>
      </xdr:nvGraphicFramePr>
      <xdr:xfrm>
        <a:off x="7515225" y="10163175"/>
        <a:ext cx="3829050" cy="3505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  <xdr:twoCellAnchor>
    <xdr:from>
      <xdr:col>6</xdr:col>
      <xdr:colOff>152400</xdr:colOff>
      <xdr:row>55</xdr:row>
      <xdr:rowOff>114300</xdr:rowOff>
    </xdr:from>
    <xdr:to>
      <xdr:col>11</xdr:col>
      <xdr:colOff>647700</xdr:colOff>
      <xdr:row>74</xdr:row>
      <xdr:rowOff>76200</xdr:rowOff>
    </xdr:to>
    <xdr:graphicFrame>
      <xdr:nvGraphicFramePr>
        <xdr:cNvPr id="4" name="Chart 4"/>
        <xdr:cNvGraphicFramePr/>
      </xdr:nvGraphicFramePr>
      <xdr:xfrm>
        <a:off x="5200650" y="14458950"/>
        <a:ext cx="5200650" cy="3952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 fLocksWithSheet="0"/>
  </xdr:twoCellAnchor>
  <xdr:twoCellAnchor>
    <xdr:from>
      <xdr:col>13</xdr:col>
      <xdr:colOff>304800</xdr:colOff>
      <xdr:row>38</xdr:row>
      <xdr:rowOff>76200</xdr:rowOff>
    </xdr:from>
    <xdr:to>
      <xdr:col>20</xdr:col>
      <xdr:colOff>47625</xdr:colOff>
      <xdr:row>52</xdr:row>
      <xdr:rowOff>171450</xdr:rowOff>
    </xdr:to>
    <xdr:graphicFrame>
      <xdr:nvGraphicFramePr>
        <xdr:cNvPr id="5" name="Chart 5"/>
        <xdr:cNvGraphicFramePr/>
      </xdr:nvGraphicFramePr>
      <xdr:xfrm>
        <a:off x="11639550" y="10163175"/>
        <a:ext cx="4143375" cy="3505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 fLocksWithSheet="0"/>
  </xdr:twoCellAnchor>
  <xdr:twoCellAnchor>
    <xdr:from>
      <xdr:col>0</xdr:col>
      <xdr:colOff>342900</xdr:colOff>
      <xdr:row>75</xdr:row>
      <xdr:rowOff>38100</xdr:rowOff>
    </xdr:from>
    <xdr:to>
      <xdr:col>5</xdr:col>
      <xdr:colOff>838200</xdr:colOff>
      <xdr:row>102</xdr:row>
      <xdr:rowOff>47625</xdr:rowOff>
    </xdr:to>
    <xdr:graphicFrame>
      <xdr:nvGraphicFramePr>
        <xdr:cNvPr id="6" name="Chart 6"/>
        <xdr:cNvGraphicFramePr/>
      </xdr:nvGraphicFramePr>
      <xdr:xfrm>
        <a:off x="342900" y="18535650"/>
        <a:ext cx="4657725" cy="4381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6</xdr:col>
      <xdr:colOff>171450</xdr:colOff>
      <xdr:row>75</xdr:row>
      <xdr:rowOff>76200</xdr:rowOff>
    </xdr:from>
    <xdr:to>
      <xdr:col>11</xdr:col>
      <xdr:colOff>742950</xdr:colOff>
      <xdr:row>102</xdr:row>
      <xdr:rowOff>38100</xdr:rowOff>
    </xdr:to>
    <xdr:graphicFrame>
      <xdr:nvGraphicFramePr>
        <xdr:cNvPr id="7" name="Chart 7"/>
        <xdr:cNvGraphicFramePr/>
      </xdr:nvGraphicFramePr>
      <xdr:xfrm>
        <a:off x="5219700" y="18573750"/>
        <a:ext cx="5276850" cy="4333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 fLocksWithSheet="0"/>
  </xdr:twoCellAnchor>
  <xdr:twoCellAnchor>
    <xdr:from>
      <xdr:col>0</xdr:col>
      <xdr:colOff>0</xdr:colOff>
      <xdr:row>104</xdr:row>
      <xdr:rowOff>0</xdr:rowOff>
    </xdr:from>
    <xdr:to>
      <xdr:col>2</xdr:col>
      <xdr:colOff>714375</xdr:colOff>
      <xdr:row>104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2325052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110</xdr:row>
      <xdr:rowOff>0</xdr:rowOff>
    </xdr:from>
    <xdr:to>
      <xdr:col>3</xdr:col>
      <xdr:colOff>285750</xdr:colOff>
      <xdr:row>126</xdr:row>
      <xdr:rowOff>19050</xdr:rowOff>
    </xdr:to>
    <xdr:pic>
      <xdr:nvPicPr>
        <xdr:cNvPr id="9" name="Picture 2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2875" y="24412575"/>
          <a:ext cx="2752725" cy="2609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110</xdr:row>
      <xdr:rowOff>0</xdr:rowOff>
    </xdr:from>
    <xdr:to>
      <xdr:col>7</xdr:col>
      <xdr:colOff>152400</xdr:colOff>
      <xdr:row>126</xdr:row>
      <xdr:rowOff>123825</xdr:rowOff>
    </xdr:to>
    <xdr:pic>
      <xdr:nvPicPr>
        <xdr:cNvPr id="10" name="Picture 2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429000" y="24412575"/>
          <a:ext cx="2752725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16"/>
  <sheetViews>
    <sheetView tabSelected="1" workbookViewId="0" topLeftCell="A147">
      <selection activeCell="D149" sqref="D149"/>
    </sheetView>
  </sheetViews>
  <sheetFormatPr defaultColWidth="9.140625" defaultRowHeight="12.75"/>
  <cols>
    <col min="1" max="1" width="12.00390625" style="0" customWidth="1"/>
    <col min="2" max="2" width="13.7109375" style="0" customWidth="1"/>
    <col min="3" max="3" width="12.28125" style="0" customWidth="1"/>
    <col min="4" max="4" width="15.28125" style="0" bestFit="1" customWidth="1"/>
    <col min="5" max="5" width="13.28125" style="0" customWidth="1"/>
    <col min="6" max="6" width="14.00390625" style="0" customWidth="1"/>
    <col min="7" max="7" width="15.00390625" style="0" bestFit="1" customWidth="1"/>
    <col min="8" max="8" width="13.8515625" style="0" customWidth="1"/>
    <col min="9" max="9" width="13.421875" style="0" customWidth="1"/>
    <col min="10" max="10" width="15.28125" style="0" customWidth="1"/>
    <col min="11" max="11" width="15.00390625" style="0" customWidth="1"/>
    <col min="12" max="12" width="14.7109375" style="0" bestFit="1" customWidth="1"/>
    <col min="13" max="14" width="14.7109375" style="0" customWidth="1"/>
    <col min="15" max="15" width="9.00390625" style="0" bestFit="1" customWidth="1"/>
    <col min="18" max="20" width="9.8515625" style="0" bestFit="1" customWidth="1"/>
  </cols>
  <sheetData>
    <row r="1" spans="1:14" ht="34.5">
      <c r="A1" s="78"/>
      <c r="B1" s="77"/>
      <c r="C1" s="77"/>
      <c r="D1" s="79" t="s">
        <v>89</v>
      </c>
      <c r="E1" s="77"/>
      <c r="F1" s="80"/>
      <c r="G1" s="77" t="s">
        <v>170</v>
      </c>
      <c r="H1" s="77"/>
      <c r="I1" s="77"/>
      <c r="J1" s="77"/>
      <c r="K1" s="77"/>
      <c r="L1" s="77"/>
      <c r="M1" s="77"/>
      <c r="N1" s="33"/>
    </row>
    <row r="2" spans="1:14" ht="20.25">
      <c r="A2" s="81" t="s">
        <v>90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33"/>
    </row>
    <row r="3" spans="1:14" ht="34.5" customHeight="1">
      <c r="A3" s="119" t="s">
        <v>124</v>
      </c>
      <c r="B3" s="77"/>
      <c r="C3" s="82"/>
      <c r="D3" s="91"/>
      <c r="E3" s="91"/>
      <c r="F3" s="91"/>
      <c r="G3" s="92"/>
      <c r="H3" s="91"/>
      <c r="I3" s="91"/>
      <c r="J3" s="77"/>
      <c r="K3" s="77"/>
      <c r="L3" s="77"/>
      <c r="M3" s="77"/>
      <c r="N3" s="33"/>
    </row>
    <row r="4" spans="1:14" ht="22.5" customHeight="1">
      <c r="A4" s="135" t="s">
        <v>126</v>
      </c>
      <c r="B4" s="130"/>
      <c r="C4" s="132"/>
      <c r="D4" s="133"/>
      <c r="E4" s="133"/>
      <c r="F4" s="133"/>
      <c r="G4" s="134"/>
      <c r="H4" s="133"/>
      <c r="I4" s="133"/>
      <c r="J4" s="130"/>
      <c r="K4" s="130"/>
      <c r="L4" s="130"/>
      <c r="M4" s="130"/>
      <c r="N4" s="33"/>
    </row>
    <row r="5" spans="1:14" ht="14.25" customHeight="1">
      <c r="A5" s="135"/>
      <c r="B5" s="130"/>
      <c r="C5" s="132"/>
      <c r="D5" s="133"/>
      <c r="E5" s="133"/>
      <c r="F5" s="133"/>
      <c r="G5" s="134"/>
      <c r="H5" s="133"/>
      <c r="I5" s="133"/>
      <c r="J5" s="130"/>
      <c r="K5" s="130"/>
      <c r="L5" s="130"/>
      <c r="M5" s="130"/>
      <c r="N5" s="33"/>
    </row>
    <row r="6" spans="1:14" ht="19.5" customHeight="1" thickBot="1">
      <c r="A6" s="131" t="s">
        <v>125</v>
      </c>
      <c r="B6" s="130"/>
      <c r="C6" s="132"/>
      <c r="D6" s="133"/>
      <c r="E6" s="133"/>
      <c r="F6" s="133"/>
      <c r="G6" s="134"/>
      <c r="H6" s="133"/>
      <c r="I6" s="133"/>
      <c r="J6" s="130"/>
      <c r="K6" s="130"/>
      <c r="L6" s="130"/>
      <c r="M6" s="130"/>
      <c r="N6" s="33"/>
    </row>
    <row r="7" spans="1:14" ht="28.5" customHeight="1" thickTop="1">
      <c r="A7" s="124" t="s">
        <v>106</v>
      </c>
      <c r="B7" s="125"/>
      <c r="C7" s="126"/>
      <c r="D7" s="127"/>
      <c r="E7" s="127"/>
      <c r="F7" s="127"/>
      <c r="G7" s="128"/>
      <c r="H7" s="127"/>
      <c r="I7" s="127"/>
      <c r="J7" s="129"/>
      <c r="K7" s="129"/>
      <c r="L7" s="129"/>
      <c r="M7" s="129"/>
      <c r="N7" s="33"/>
    </row>
    <row r="8" spans="1:14" ht="24.75">
      <c r="A8" s="99" t="s">
        <v>112</v>
      </c>
      <c r="B8" s="98"/>
      <c r="C8" s="103"/>
      <c r="D8" s="98"/>
      <c r="E8" s="98"/>
      <c r="F8" s="98"/>
      <c r="G8" s="98"/>
      <c r="H8" s="98"/>
      <c r="I8" s="98"/>
      <c r="J8" s="104"/>
      <c r="K8" s="104"/>
      <c r="L8" s="77"/>
      <c r="M8" s="77"/>
      <c r="N8" s="33"/>
    </row>
    <row r="9" spans="1:14" ht="20.25" customHeight="1">
      <c r="A9" s="105" t="s">
        <v>38</v>
      </c>
      <c r="B9" s="98"/>
      <c r="C9" s="103"/>
      <c r="D9" s="98"/>
      <c r="E9" s="98"/>
      <c r="F9" s="98"/>
      <c r="G9" s="98"/>
      <c r="H9" s="98"/>
      <c r="I9" s="98"/>
      <c r="J9" s="104"/>
      <c r="K9" s="104"/>
      <c r="L9" s="77"/>
      <c r="M9" s="77"/>
      <c r="N9" s="33"/>
    </row>
    <row r="10" spans="1:14" ht="24.75">
      <c r="A10" s="99" t="s">
        <v>113</v>
      </c>
      <c r="B10" s="98"/>
      <c r="C10" s="103"/>
      <c r="D10" s="98"/>
      <c r="E10" s="99"/>
      <c r="F10" s="98"/>
      <c r="G10" s="98"/>
      <c r="H10" s="98"/>
      <c r="I10" s="98"/>
      <c r="J10" s="104"/>
      <c r="K10" s="104"/>
      <c r="L10" s="77"/>
      <c r="M10" s="77"/>
      <c r="N10" s="33"/>
    </row>
    <row r="11" spans="1:14" ht="18">
      <c r="A11" s="105" t="s">
        <v>91</v>
      </c>
      <c r="B11" s="99"/>
      <c r="C11" s="98"/>
      <c r="D11" s="98"/>
      <c r="E11" s="98"/>
      <c r="F11" s="98"/>
      <c r="G11" s="98"/>
      <c r="H11" s="98"/>
      <c r="I11" s="98"/>
      <c r="J11" s="104"/>
      <c r="K11" s="104"/>
      <c r="L11" s="77"/>
      <c r="M11" s="77"/>
      <c r="N11" s="33"/>
    </row>
    <row r="12" spans="1:14" ht="12.75">
      <c r="A12" s="104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77"/>
      <c r="M12" s="77"/>
      <c r="N12" s="33"/>
    </row>
    <row r="13" spans="1:14" ht="24">
      <c r="A13" s="83" t="s">
        <v>107</v>
      </c>
      <c r="B13" s="109"/>
      <c r="C13" s="109"/>
      <c r="D13" s="104"/>
      <c r="E13" s="104"/>
      <c r="F13" s="104"/>
      <c r="G13" s="104"/>
      <c r="H13" s="104"/>
      <c r="I13" s="104"/>
      <c r="J13" s="104"/>
      <c r="K13" s="104"/>
      <c r="L13" s="77"/>
      <c r="M13" s="77"/>
      <c r="N13" s="33"/>
    </row>
    <row r="14" spans="1:14" ht="18">
      <c r="A14" s="101" t="s">
        <v>111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77"/>
      <c r="M14" s="77"/>
      <c r="N14" s="33"/>
    </row>
    <row r="15" spans="1:14" ht="18">
      <c r="A15" s="102" t="s">
        <v>108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77"/>
      <c r="M15" s="77"/>
      <c r="N15" s="33"/>
    </row>
    <row r="16" spans="1:14" ht="18">
      <c r="A16" s="101" t="s">
        <v>119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77"/>
      <c r="M16" s="77"/>
      <c r="N16" s="33"/>
    </row>
    <row r="17" spans="1:14" ht="18">
      <c r="A17" s="101" t="s">
        <v>121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77"/>
      <c r="M17" s="77"/>
      <c r="N17" s="33"/>
    </row>
    <row r="18" spans="1:14" ht="17.25" customHeight="1">
      <c r="A18" s="102" t="s">
        <v>122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77"/>
      <c r="M18" s="77"/>
      <c r="N18" s="33"/>
    </row>
    <row r="19" spans="1:14" ht="21" customHeight="1">
      <c r="A19" s="99" t="s">
        <v>120</v>
      </c>
      <c r="B19" s="99"/>
      <c r="C19" s="99"/>
      <c r="D19" s="99"/>
      <c r="E19" s="99"/>
      <c r="F19" s="99"/>
      <c r="G19" s="99"/>
      <c r="H19" s="99"/>
      <c r="I19" s="99"/>
      <c r="J19" s="99"/>
      <c r="K19" s="104"/>
      <c r="L19" s="77"/>
      <c r="M19" s="77"/>
      <c r="N19" s="33"/>
    </row>
    <row r="20" spans="1:14" ht="19.5" customHeight="1">
      <c r="A20" s="99" t="s">
        <v>114</v>
      </c>
      <c r="B20" s="99"/>
      <c r="C20" s="99"/>
      <c r="D20" s="99"/>
      <c r="E20" s="99"/>
      <c r="F20" s="99"/>
      <c r="G20" s="99"/>
      <c r="H20" s="99"/>
      <c r="I20" s="99"/>
      <c r="J20" s="99"/>
      <c r="K20" s="104"/>
      <c r="L20" s="77"/>
      <c r="M20" s="77"/>
      <c r="N20" s="33"/>
    </row>
    <row r="21" spans="1:14" ht="17.25">
      <c r="A21" s="94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77"/>
      <c r="M21" s="77"/>
      <c r="N21" s="33"/>
    </row>
    <row r="22" spans="1:14" ht="24">
      <c r="A22" s="83" t="s">
        <v>109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77"/>
      <c r="M22" s="77"/>
      <c r="N22" s="33"/>
    </row>
    <row r="23" spans="1:14" ht="18">
      <c r="A23" s="99" t="s">
        <v>116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77"/>
      <c r="M23" s="77"/>
      <c r="N23" s="33"/>
    </row>
    <row r="24" spans="1:14" ht="18">
      <c r="A24" s="99" t="s">
        <v>110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77"/>
      <c r="M24" s="77"/>
      <c r="N24" s="33"/>
    </row>
    <row r="25" spans="1:14" ht="18" thickBot="1">
      <c r="A25" s="93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33"/>
    </row>
    <row r="26" spans="1:14" ht="24.75" thickTop="1">
      <c r="A26" s="87" t="s">
        <v>115</v>
      </c>
      <c r="B26" s="88"/>
      <c r="C26" s="88"/>
      <c r="D26" s="88"/>
      <c r="E26" s="89"/>
      <c r="F26" s="90"/>
      <c r="G26" s="90"/>
      <c r="H26" s="86"/>
      <c r="I26" s="86"/>
      <c r="J26" s="89"/>
      <c r="K26" s="89"/>
      <c r="L26" s="88"/>
      <c r="M26" s="88"/>
      <c r="N26" s="33"/>
    </row>
    <row r="27" spans="1:14" ht="18">
      <c r="A27" s="73" t="s">
        <v>100</v>
      </c>
      <c r="B27" s="69"/>
      <c r="C27" s="69"/>
      <c r="D27" s="71"/>
      <c r="E27" s="71"/>
      <c r="F27" s="70"/>
      <c r="G27" s="70"/>
      <c r="H27" s="69"/>
      <c r="I27" s="69"/>
      <c r="J27" s="71"/>
      <c r="K27" s="72"/>
      <c r="L27" s="68"/>
      <c r="M27" s="68"/>
      <c r="N27" s="33"/>
    </row>
    <row r="28" spans="1:14" ht="18">
      <c r="A28" s="69" t="s">
        <v>98</v>
      </c>
      <c r="B28" s="69"/>
      <c r="C28" s="69"/>
      <c r="D28" s="71"/>
      <c r="E28" s="71"/>
      <c r="F28" s="70"/>
      <c r="G28" s="70"/>
      <c r="H28" s="69"/>
      <c r="I28" s="69"/>
      <c r="J28" s="71"/>
      <c r="K28" s="72"/>
      <c r="L28" s="68"/>
      <c r="M28" s="68"/>
      <c r="N28" s="33"/>
    </row>
    <row r="29" spans="1:14" ht="18">
      <c r="A29" s="69" t="s">
        <v>104</v>
      </c>
      <c r="B29" s="69"/>
      <c r="C29" s="69"/>
      <c r="D29" s="71"/>
      <c r="E29" s="71"/>
      <c r="F29" s="70"/>
      <c r="G29" s="70"/>
      <c r="H29" s="69"/>
      <c r="I29" s="69"/>
      <c r="J29" s="71"/>
      <c r="K29" s="72"/>
      <c r="L29" s="68"/>
      <c r="M29" s="68"/>
      <c r="N29" s="33"/>
    </row>
    <row r="30" spans="1:14" ht="18">
      <c r="A30" s="73" t="s">
        <v>153</v>
      </c>
      <c r="B30" s="69"/>
      <c r="C30" s="69"/>
      <c r="D30" s="71"/>
      <c r="E30" s="71"/>
      <c r="F30" s="70"/>
      <c r="G30" s="70"/>
      <c r="H30" s="69"/>
      <c r="I30" s="69"/>
      <c r="J30" s="71"/>
      <c r="K30" s="72"/>
      <c r="L30" s="68"/>
      <c r="M30" s="68"/>
      <c r="N30" s="33"/>
    </row>
    <row r="31" spans="1:14" ht="18">
      <c r="A31" s="69" t="s">
        <v>154</v>
      </c>
      <c r="B31" s="69"/>
      <c r="C31" s="69"/>
      <c r="D31" s="71"/>
      <c r="E31" s="71"/>
      <c r="F31" s="70"/>
      <c r="G31" s="70"/>
      <c r="H31" s="69"/>
      <c r="I31" s="69"/>
      <c r="J31" s="71"/>
      <c r="K31" s="72"/>
      <c r="L31" s="68"/>
      <c r="M31" s="68"/>
      <c r="N31" s="33"/>
    </row>
    <row r="32" spans="1:14" ht="18">
      <c r="A32" s="73" t="s">
        <v>101</v>
      </c>
      <c r="B32" s="69"/>
      <c r="C32" s="69"/>
      <c r="D32" s="71"/>
      <c r="E32" s="71"/>
      <c r="F32" s="70"/>
      <c r="G32" s="70"/>
      <c r="H32" s="69"/>
      <c r="I32" s="69"/>
      <c r="J32" s="71"/>
      <c r="K32" s="71"/>
      <c r="L32" s="68"/>
      <c r="M32" s="68"/>
      <c r="N32" s="33"/>
    </row>
    <row r="33" spans="1:14" ht="21" customHeight="1">
      <c r="A33" s="136" t="s">
        <v>102</v>
      </c>
      <c r="B33" s="136"/>
      <c r="C33" s="137"/>
      <c r="D33" s="138"/>
      <c r="E33" s="138"/>
      <c r="F33" s="139"/>
      <c r="G33" s="139"/>
      <c r="H33" s="140"/>
      <c r="I33" s="140"/>
      <c r="J33" s="141"/>
      <c r="K33" s="141"/>
      <c r="L33" s="142"/>
      <c r="M33" s="142"/>
      <c r="N33" s="33"/>
    </row>
    <row r="34" spans="1:14" ht="25.5" thickBot="1">
      <c r="A34" s="110"/>
      <c r="B34" s="110"/>
      <c r="C34" s="111"/>
      <c r="D34" s="112"/>
      <c r="E34" s="112"/>
      <c r="F34" s="113"/>
      <c r="G34" s="113"/>
      <c r="H34" s="114"/>
      <c r="I34" s="114"/>
      <c r="J34" s="115"/>
      <c r="K34" s="115"/>
      <c r="L34" s="116"/>
      <c r="M34" s="116"/>
      <c r="N34" s="33"/>
    </row>
    <row r="35" spans="1:19" s="3" customFormat="1" ht="20.25" customHeight="1" thickTop="1">
      <c r="A35" s="183"/>
      <c r="B35" s="184"/>
      <c r="C35" s="185"/>
      <c r="D35" s="186"/>
      <c r="E35" s="186"/>
      <c r="F35" s="180"/>
      <c r="G35" s="180"/>
      <c r="H35" s="181"/>
      <c r="I35" s="181"/>
      <c r="J35" s="182"/>
      <c r="K35" s="182"/>
      <c r="L35" s="183"/>
      <c r="M35" s="183"/>
      <c r="N35" s="183"/>
      <c r="O35" s="183"/>
      <c r="P35" s="183"/>
      <c r="Q35" s="183"/>
      <c r="R35" s="183"/>
      <c r="S35" s="182"/>
    </row>
    <row r="36" spans="1:19" s="3" customFormat="1" ht="25.5" customHeight="1">
      <c r="A36" s="187" t="s">
        <v>161</v>
      </c>
      <c r="B36" s="184"/>
      <c r="C36" s="185"/>
      <c r="D36" s="182"/>
      <c r="E36" s="186"/>
      <c r="F36" s="180"/>
      <c r="G36" s="180"/>
      <c r="H36" s="181"/>
      <c r="I36" s="181"/>
      <c r="J36" s="182"/>
      <c r="K36" s="182"/>
      <c r="L36" s="183"/>
      <c r="M36" s="183"/>
      <c r="N36" s="183"/>
      <c r="O36" s="183"/>
      <c r="P36" s="183"/>
      <c r="Q36" s="183"/>
      <c r="R36" s="183"/>
      <c r="S36" s="182"/>
    </row>
    <row r="37" spans="1:19" s="3" customFormat="1" ht="25.5" customHeight="1">
      <c r="A37" s="187"/>
      <c r="B37" s="184"/>
      <c r="C37" s="185"/>
      <c r="D37" s="182"/>
      <c r="E37" s="186"/>
      <c r="F37" s="180"/>
      <c r="G37" s="180"/>
      <c r="H37" s="181"/>
      <c r="I37" s="181"/>
      <c r="J37" s="182"/>
      <c r="K37" s="182"/>
      <c r="L37" s="183"/>
      <c r="M37" s="183"/>
      <c r="N37" s="183"/>
      <c r="O37" s="183"/>
      <c r="P37" s="183"/>
      <c r="Q37" s="183"/>
      <c r="R37" s="183"/>
      <c r="S37" s="182"/>
    </row>
    <row r="38" spans="1:19" s="3" customFormat="1" ht="20.25" customHeight="1">
      <c r="A38" s="183"/>
      <c r="B38" s="182"/>
      <c r="C38" s="185"/>
      <c r="D38" s="188" t="s">
        <v>160</v>
      </c>
      <c r="E38" s="186"/>
      <c r="F38" s="180"/>
      <c r="G38" s="180"/>
      <c r="H38" s="181"/>
      <c r="I38" s="181"/>
      <c r="J38" s="182"/>
      <c r="K38" s="182"/>
      <c r="L38" s="183"/>
      <c r="M38" s="183"/>
      <c r="N38" s="183"/>
      <c r="O38" s="183"/>
      <c r="P38" s="183"/>
      <c r="Q38" s="183"/>
      <c r="R38" s="183"/>
      <c r="S38" s="182"/>
    </row>
    <row r="39" spans="1:19" s="3" customFormat="1" ht="24">
      <c r="A39" s="21" t="s">
        <v>85</v>
      </c>
      <c r="B39" s="22"/>
      <c r="C39" s="22"/>
      <c r="D39" s="20"/>
      <c r="E39" s="180"/>
      <c r="F39" s="22"/>
      <c r="G39" s="56" t="s">
        <v>86</v>
      </c>
      <c r="H39" s="2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</row>
    <row r="40" spans="1:19" s="3" customFormat="1" ht="18" thickBot="1">
      <c r="A40" s="19" t="s">
        <v>61</v>
      </c>
      <c r="B40" s="19" t="s">
        <v>39</v>
      </c>
      <c r="C40" s="19" t="s">
        <v>40</v>
      </c>
      <c r="D40" s="19" t="s">
        <v>83</v>
      </c>
      <c r="E40" s="181"/>
      <c r="F40" s="19" t="s">
        <v>62</v>
      </c>
      <c r="G40" s="19" t="s">
        <v>63</v>
      </c>
      <c r="H40" s="19" t="s">
        <v>84</v>
      </c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</row>
    <row r="41" spans="1:19" s="3" customFormat="1" ht="18" thickBot="1">
      <c r="A41" s="29">
        <v>0.5</v>
      </c>
      <c r="B41" s="29">
        <v>4</v>
      </c>
      <c r="C41" s="29">
        <v>4</v>
      </c>
      <c r="D41" s="29">
        <v>0.24</v>
      </c>
      <c r="E41" s="182"/>
      <c r="F41" s="29">
        <v>0.6</v>
      </c>
      <c r="G41" s="29">
        <v>-0.3</v>
      </c>
      <c r="H41" s="29">
        <v>0.75</v>
      </c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</row>
    <row r="42" spans="1:19" s="3" customFormat="1" ht="17.25">
      <c r="A42" s="180"/>
      <c r="B42" s="182"/>
      <c r="C42" s="182"/>
      <c r="D42" s="189"/>
      <c r="E42" s="180"/>
      <c r="F42" s="180"/>
      <c r="G42" s="182"/>
      <c r="H42" s="180"/>
      <c r="I42" s="181"/>
      <c r="J42" s="181"/>
      <c r="K42" s="182"/>
      <c r="L42" s="182"/>
      <c r="M42" s="182"/>
      <c r="N42" s="182"/>
      <c r="O42" s="182"/>
      <c r="P42" s="182"/>
      <c r="Q42" s="182"/>
      <c r="R42" s="182"/>
      <c r="S42" s="182"/>
    </row>
    <row r="43" spans="1:19" s="3" customFormat="1" ht="24">
      <c r="A43" s="182"/>
      <c r="B43" s="182"/>
      <c r="C43" s="188" t="s">
        <v>88</v>
      </c>
      <c r="D43" s="180"/>
      <c r="E43" s="180"/>
      <c r="F43" s="182"/>
      <c r="G43" s="180"/>
      <c r="H43" s="182"/>
      <c r="I43" s="181"/>
      <c r="J43" s="181"/>
      <c r="K43" s="182"/>
      <c r="L43" s="182"/>
      <c r="M43" s="182"/>
      <c r="N43" s="182"/>
      <c r="O43" s="182"/>
      <c r="P43" s="182"/>
      <c r="Q43" s="182"/>
      <c r="R43" s="182"/>
      <c r="S43" s="182"/>
    </row>
    <row r="44" spans="1:19" s="3" customFormat="1" ht="17.25">
      <c r="A44" s="182"/>
      <c r="B44" s="22"/>
      <c r="C44" s="23" t="s">
        <v>87</v>
      </c>
      <c r="D44" s="22"/>
      <c r="E44" s="21"/>
      <c r="F44" s="21"/>
      <c r="G44" s="180"/>
      <c r="H44" s="182"/>
      <c r="I44" s="181"/>
      <c r="J44" s="181"/>
      <c r="K44" s="182"/>
      <c r="L44" s="182"/>
      <c r="M44" s="182"/>
      <c r="N44" s="182"/>
      <c r="O44" s="182"/>
      <c r="P44" s="182"/>
      <c r="Q44" s="182"/>
      <c r="R44" s="182"/>
      <c r="S44" s="182"/>
    </row>
    <row r="45" spans="1:19" s="3" customFormat="1" ht="24.75" thickBot="1">
      <c r="A45" s="182"/>
      <c r="B45" s="57" t="s">
        <v>37</v>
      </c>
      <c r="C45" s="30" t="s">
        <v>62</v>
      </c>
      <c r="D45" s="30" t="s">
        <v>63</v>
      </c>
      <c r="E45" s="19" t="s">
        <v>64</v>
      </c>
      <c r="F45" s="19" t="s">
        <v>0</v>
      </c>
      <c r="G45" s="181"/>
      <c r="H45" s="182"/>
      <c r="I45" s="181"/>
      <c r="J45" s="181"/>
      <c r="K45" s="182"/>
      <c r="L45" s="182"/>
      <c r="M45" s="182"/>
      <c r="N45" s="182"/>
      <c r="O45" s="182"/>
      <c r="P45" s="182"/>
      <c r="Q45" s="182"/>
      <c r="R45" s="182"/>
      <c r="S45" s="182"/>
    </row>
    <row r="46" spans="1:19" s="3" customFormat="1" ht="18" thickBot="1">
      <c r="A46" s="182"/>
      <c r="B46" s="29">
        <v>1</v>
      </c>
      <c r="C46" s="30">
        <f>IF($B$46=1,$B$192,$F$41)</f>
        <v>0.8125</v>
      </c>
      <c r="D46" s="30">
        <f>IF($B$46=1,$B$193,$G$41)</f>
        <v>-0.24999999999999997</v>
      </c>
      <c r="E46" s="19">
        <f>IF($B$46=1,-$D$41*$C$46/$D$46,-$H$41*$C$46/$D$46)</f>
        <v>0.7800000000000001</v>
      </c>
      <c r="F46" s="19">
        <f>IF($B$46=1,$D$41,$H$41)</f>
        <v>0.24</v>
      </c>
      <c r="G46" s="181"/>
      <c r="H46" s="182"/>
      <c r="I46" s="181"/>
      <c r="J46" s="181"/>
      <c r="K46" s="182"/>
      <c r="L46" s="182"/>
      <c r="M46" s="182"/>
      <c r="N46" s="182"/>
      <c r="O46" s="182"/>
      <c r="P46" s="182"/>
      <c r="Q46" s="182"/>
      <c r="R46" s="182"/>
      <c r="S46" s="182"/>
    </row>
    <row r="47" spans="1:19" s="3" customFormat="1" ht="17.25">
      <c r="A47" s="182"/>
      <c r="B47" s="182"/>
      <c r="C47" s="181"/>
      <c r="D47" s="181"/>
      <c r="E47" s="182"/>
      <c r="F47" s="182"/>
      <c r="G47" s="181"/>
      <c r="H47" s="181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</row>
    <row r="48" spans="1:19" s="3" customFormat="1" ht="24">
      <c r="A48" s="182"/>
      <c r="B48" s="188" t="s">
        <v>158</v>
      </c>
      <c r="C48" s="182"/>
      <c r="D48" s="181"/>
      <c r="E48" s="181"/>
      <c r="F48" s="182"/>
      <c r="G48" s="182"/>
      <c r="H48" s="181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</row>
    <row r="49" spans="1:19" s="3" customFormat="1" ht="17.25">
      <c r="A49" s="182"/>
      <c r="B49" s="62" t="s">
        <v>77</v>
      </c>
      <c r="C49" s="22"/>
      <c r="D49" s="157" t="s">
        <v>78</v>
      </c>
      <c r="E49" s="23"/>
      <c r="F49" s="63" t="s">
        <v>80</v>
      </c>
      <c r="G49" s="23"/>
      <c r="H49" s="181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</row>
    <row r="50" spans="1:19" s="3" customFormat="1" ht="18" thickBot="1">
      <c r="A50" s="182"/>
      <c r="B50" s="158" t="s">
        <v>167</v>
      </c>
      <c r="C50" s="159" t="s">
        <v>66</v>
      </c>
      <c r="D50" s="159" t="s">
        <v>67</v>
      </c>
      <c r="E50" s="159" t="s">
        <v>68</v>
      </c>
      <c r="F50" s="159" t="s">
        <v>25</v>
      </c>
      <c r="G50" s="159" t="s">
        <v>26</v>
      </c>
      <c r="H50" s="181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</row>
    <row r="51" spans="1:19" s="3" customFormat="1" ht="18" thickBot="1">
      <c r="A51" s="182"/>
      <c r="B51" s="160">
        <v>1000</v>
      </c>
      <c r="C51" s="160">
        <v>32000</v>
      </c>
      <c r="D51" s="28">
        <v>0</v>
      </c>
      <c r="E51" s="28">
        <v>-0.001</v>
      </c>
      <c r="F51" s="28">
        <v>1</v>
      </c>
      <c r="G51" s="28">
        <v>8E-05</v>
      </c>
      <c r="H51" s="181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</row>
    <row r="52" spans="1:19" s="3" customFormat="1" ht="17.25">
      <c r="A52" s="182"/>
      <c r="B52" s="169" t="s">
        <v>168</v>
      </c>
      <c r="C52" s="170"/>
      <c r="D52" s="170"/>
      <c r="E52" s="182"/>
      <c r="F52" s="182"/>
      <c r="G52" s="181"/>
      <c r="H52" s="181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</row>
    <row r="53" spans="1:19" s="3" customFormat="1" ht="15" customHeight="1" thickBot="1">
      <c r="A53" s="182"/>
      <c r="B53" s="169" t="s">
        <v>169</v>
      </c>
      <c r="C53" s="170"/>
      <c r="D53" s="170"/>
      <c r="E53" s="182"/>
      <c r="F53" s="182"/>
      <c r="G53" s="181"/>
      <c r="H53" s="181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</row>
    <row r="54" spans="1:19" s="3" customFormat="1" ht="15" customHeight="1" thickTop="1">
      <c r="A54" s="207"/>
      <c r="B54" s="208"/>
      <c r="C54" s="209"/>
      <c r="D54" s="209"/>
      <c r="E54" s="207"/>
      <c r="F54" s="207"/>
      <c r="G54" s="210"/>
      <c r="H54" s="210"/>
      <c r="I54" s="207"/>
      <c r="J54" s="207"/>
      <c r="K54" s="207"/>
      <c r="L54" s="207"/>
      <c r="M54" s="211"/>
      <c r="N54" s="211"/>
      <c r="O54" s="211"/>
      <c r="P54" s="211"/>
      <c r="Q54" s="211"/>
      <c r="R54" s="211"/>
      <c r="S54" s="211"/>
    </row>
    <row r="55" spans="1:12" s="3" customFormat="1" ht="24">
      <c r="A55" s="106" t="s">
        <v>159</v>
      </c>
      <c r="B55" s="91"/>
      <c r="C55" s="91"/>
      <c r="D55" s="91"/>
      <c r="E55" s="91"/>
      <c r="F55" s="91"/>
      <c r="G55" s="94"/>
      <c r="H55" s="94"/>
      <c r="I55" s="91"/>
      <c r="J55" s="91"/>
      <c r="K55" s="91"/>
      <c r="L55" s="91"/>
    </row>
    <row r="56" spans="1:12" s="3" customFormat="1" ht="17.25">
      <c r="A56" s="91"/>
      <c r="B56" s="190"/>
      <c r="C56" s="191"/>
      <c r="D56" s="192"/>
      <c r="E56" s="91"/>
      <c r="F56" s="91"/>
      <c r="G56" s="91"/>
      <c r="H56" s="193"/>
      <c r="I56" s="194"/>
      <c r="J56" s="91"/>
      <c r="K56" s="94"/>
      <c r="L56" s="91"/>
    </row>
    <row r="57" spans="1:20" ht="17.25">
      <c r="A57" s="195"/>
      <c r="B57" s="196"/>
      <c r="C57" s="192"/>
      <c r="D57" s="192"/>
      <c r="E57" s="192"/>
      <c r="F57" s="192"/>
      <c r="G57" s="192"/>
      <c r="H57" s="192"/>
      <c r="I57" s="192"/>
      <c r="J57" s="192"/>
      <c r="K57" s="91"/>
      <c r="L57" s="91"/>
      <c r="M57" s="3"/>
      <c r="N57" s="3"/>
      <c r="O57" s="3"/>
      <c r="P57" s="3"/>
      <c r="Q57" s="3"/>
      <c r="R57" s="3"/>
      <c r="S57" s="3"/>
      <c r="T57" s="3"/>
    </row>
    <row r="58" spans="1:12" ht="15">
      <c r="A58" s="77"/>
      <c r="B58" s="197"/>
      <c r="C58" s="77"/>
      <c r="D58" s="77"/>
      <c r="E58" s="198"/>
      <c r="F58" s="77"/>
      <c r="G58" s="77"/>
      <c r="H58" s="77"/>
      <c r="I58" s="77"/>
      <c r="J58" s="77"/>
      <c r="K58" s="77"/>
      <c r="L58" s="77"/>
    </row>
    <row r="59" spans="1:12" ht="12.75">
      <c r="A59" s="77"/>
      <c r="B59" s="197"/>
      <c r="C59" s="77"/>
      <c r="D59" s="77"/>
      <c r="E59" s="77"/>
      <c r="F59" s="77"/>
      <c r="G59" s="77"/>
      <c r="H59" s="77"/>
      <c r="I59" s="77"/>
      <c r="J59" s="77"/>
      <c r="K59" s="77"/>
      <c r="L59" s="77"/>
    </row>
    <row r="60" spans="1:12" ht="12.75">
      <c r="A60" s="77"/>
      <c r="B60" s="197"/>
      <c r="C60" s="77"/>
      <c r="D60" s="77"/>
      <c r="E60" s="77"/>
      <c r="F60" s="77"/>
      <c r="G60" s="77"/>
      <c r="H60" s="77"/>
      <c r="I60" s="77"/>
      <c r="J60" s="77"/>
      <c r="K60" s="77"/>
      <c r="L60" s="77"/>
    </row>
    <row r="61" spans="1:12" ht="12.75">
      <c r="A61" s="77"/>
      <c r="B61" s="197"/>
      <c r="C61" s="77"/>
      <c r="D61" s="77"/>
      <c r="E61" s="77"/>
      <c r="F61" s="77"/>
      <c r="G61" s="77"/>
      <c r="H61" s="77"/>
      <c r="I61" s="77"/>
      <c r="J61" s="77"/>
      <c r="K61" s="77"/>
      <c r="L61" s="77"/>
    </row>
    <row r="62" spans="1:12" ht="12.75">
      <c r="A62" s="77"/>
      <c r="B62" s="197"/>
      <c r="C62" s="77"/>
      <c r="D62" s="77"/>
      <c r="E62" s="77"/>
      <c r="F62" s="77"/>
      <c r="G62" s="77"/>
      <c r="H62" s="77"/>
      <c r="I62" s="77"/>
      <c r="J62" s="77"/>
      <c r="K62" s="77"/>
      <c r="L62" s="77"/>
    </row>
    <row r="63" spans="1:12" ht="12.75">
      <c r="A63" s="77"/>
      <c r="B63" s="197"/>
      <c r="C63" s="77"/>
      <c r="D63" s="77"/>
      <c r="E63" s="77"/>
      <c r="F63" s="77"/>
      <c r="G63" s="77"/>
      <c r="H63" s="77"/>
      <c r="I63" s="77"/>
      <c r="J63" s="77"/>
      <c r="K63" s="77"/>
      <c r="L63" s="77"/>
    </row>
    <row r="64" spans="1:12" ht="12.75">
      <c r="A64" s="77"/>
      <c r="B64" s="197"/>
      <c r="C64" s="77"/>
      <c r="D64" s="77"/>
      <c r="E64" s="77"/>
      <c r="F64" s="77"/>
      <c r="G64" s="77"/>
      <c r="H64" s="77"/>
      <c r="I64" s="77"/>
      <c r="J64" s="77"/>
      <c r="K64" s="77"/>
      <c r="L64" s="77"/>
    </row>
    <row r="65" spans="1:12" ht="12.75">
      <c r="A65" s="77"/>
      <c r="B65" s="197"/>
      <c r="C65" s="77"/>
      <c r="D65" s="77"/>
      <c r="E65" s="77"/>
      <c r="F65" s="77"/>
      <c r="G65" s="77"/>
      <c r="H65" s="77"/>
      <c r="I65" s="77"/>
      <c r="J65" s="77"/>
      <c r="K65" s="77"/>
      <c r="L65" s="77"/>
    </row>
    <row r="66" spans="1:12" ht="12.75">
      <c r="A66" s="77"/>
      <c r="B66" s="197"/>
      <c r="C66" s="77"/>
      <c r="D66" s="77"/>
      <c r="E66" s="77"/>
      <c r="F66" s="77"/>
      <c r="G66" s="77"/>
      <c r="H66" s="77"/>
      <c r="I66" s="77"/>
      <c r="J66" s="77"/>
      <c r="K66" s="77"/>
      <c r="L66" s="77"/>
    </row>
    <row r="67" spans="1:12" ht="12.75">
      <c r="A67" s="77"/>
      <c r="B67" s="197"/>
      <c r="C67" s="77"/>
      <c r="D67" s="77"/>
      <c r="E67" s="77"/>
      <c r="F67" s="77"/>
      <c r="G67" s="77"/>
      <c r="H67" s="77"/>
      <c r="I67" s="77"/>
      <c r="J67" s="77"/>
      <c r="K67" s="77"/>
      <c r="L67" s="77"/>
    </row>
    <row r="68" spans="1:12" ht="12.75">
      <c r="A68" s="77"/>
      <c r="B68" s="197"/>
      <c r="C68" s="77"/>
      <c r="D68" s="77"/>
      <c r="E68" s="77"/>
      <c r="F68" s="77"/>
      <c r="G68" s="77"/>
      <c r="H68" s="77"/>
      <c r="I68" s="77"/>
      <c r="J68" s="77"/>
      <c r="K68" s="77"/>
      <c r="L68" s="77"/>
    </row>
    <row r="69" spans="1:12" ht="12.75">
      <c r="A69" s="77"/>
      <c r="B69" s="197"/>
      <c r="C69" s="77"/>
      <c r="D69" s="77"/>
      <c r="E69" s="77"/>
      <c r="F69" s="77"/>
      <c r="G69" s="77"/>
      <c r="H69" s="77"/>
      <c r="I69" s="77"/>
      <c r="J69" s="77"/>
      <c r="K69" s="77"/>
      <c r="L69" s="77"/>
    </row>
    <row r="70" spans="1:12" ht="12.75">
      <c r="A70" s="77"/>
      <c r="B70" s="197"/>
      <c r="C70" s="77"/>
      <c r="D70" s="77"/>
      <c r="E70" s="77"/>
      <c r="F70" s="77"/>
      <c r="G70" s="77"/>
      <c r="H70" s="77"/>
      <c r="I70" s="77"/>
      <c r="J70" s="77"/>
      <c r="K70" s="77"/>
      <c r="L70" s="77"/>
    </row>
    <row r="71" spans="1:12" ht="12.75">
      <c r="A71" s="77"/>
      <c r="B71" s="197"/>
      <c r="C71" s="77"/>
      <c r="D71" s="77"/>
      <c r="E71" s="77"/>
      <c r="F71" s="77"/>
      <c r="G71" s="77"/>
      <c r="H71" s="77"/>
      <c r="I71" s="77"/>
      <c r="J71" s="77"/>
      <c r="K71" s="77"/>
      <c r="L71" s="77"/>
    </row>
    <row r="72" spans="1:12" ht="12.75">
      <c r="A72" s="77"/>
      <c r="B72" s="197"/>
      <c r="C72" s="77"/>
      <c r="D72" s="77"/>
      <c r="E72" s="77"/>
      <c r="F72" s="77"/>
      <c r="G72" s="77"/>
      <c r="H72" s="77"/>
      <c r="I72" s="77"/>
      <c r="J72" s="77"/>
      <c r="K72" s="77"/>
      <c r="L72" s="77"/>
    </row>
    <row r="73" spans="1:12" ht="12.75">
      <c r="A73" s="77"/>
      <c r="B73" s="197"/>
      <c r="C73" s="77"/>
      <c r="D73" s="77"/>
      <c r="E73" s="77"/>
      <c r="F73" s="77"/>
      <c r="G73" s="77"/>
      <c r="H73" s="77"/>
      <c r="I73" s="77"/>
      <c r="J73" s="77"/>
      <c r="K73" s="77"/>
      <c r="L73" s="77"/>
    </row>
    <row r="74" spans="1:12" ht="12.75">
      <c r="A74" s="77"/>
      <c r="B74" s="197"/>
      <c r="C74" s="77"/>
      <c r="D74" s="77"/>
      <c r="E74" s="77"/>
      <c r="F74" s="77"/>
      <c r="G74" s="77"/>
      <c r="H74" s="77"/>
      <c r="I74" s="77"/>
      <c r="J74" s="77"/>
      <c r="K74" s="77"/>
      <c r="L74" s="77"/>
    </row>
    <row r="75" spans="1:12" ht="12.75">
      <c r="A75" s="77"/>
      <c r="B75" s="197"/>
      <c r="C75" s="77"/>
      <c r="D75" s="77"/>
      <c r="E75" s="77"/>
      <c r="F75" s="77"/>
      <c r="G75" s="77"/>
      <c r="H75" s="77"/>
      <c r="I75" s="77"/>
      <c r="J75" s="77"/>
      <c r="K75" s="77"/>
      <c r="L75" s="77"/>
    </row>
    <row r="76" spans="1:12" ht="12.75">
      <c r="A76" s="77"/>
      <c r="B76" s="197"/>
      <c r="C76" s="77"/>
      <c r="D76" s="77"/>
      <c r="E76" s="77"/>
      <c r="F76" s="77"/>
      <c r="G76" s="77"/>
      <c r="H76" s="77"/>
      <c r="I76" s="77"/>
      <c r="J76" s="77"/>
      <c r="K76" s="77"/>
      <c r="L76" s="77"/>
    </row>
    <row r="77" spans="1:12" ht="12.75">
      <c r="A77" s="77"/>
      <c r="B77" s="197"/>
      <c r="C77" s="77"/>
      <c r="D77" s="77"/>
      <c r="E77" s="77"/>
      <c r="F77" s="77"/>
      <c r="G77" s="77"/>
      <c r="H77" s="77"/>
      <c r="I77" s="77"/>
      <c r="J77" s="77"/>
      <c r="K77" s="77"/>
      <c r="L77" s="77"/>
    </row>
    <row r="78" spans="1:12" ht="12.75">
      <c r="A78" s="77"/>
      <c r="B78" s="197"/>
      <c r="C78" s="77"/>
      <c r="D78" s="77"/>
      <c r="E78" s="77"/>
      <c r="F78" s="77"/>
      <c r="G78" s="77"/>
      <c r="H78" s="77"/>
      <c r="I78" s="77"/>
      <c r="J78" s="77"/>
      <c r="K78" s="77"/>
      <c r="L78" s="77"/>
    </row>
    <row r="79" spans="1:12" ht="12.75">
      <c r="A79" s="77"/>
      <c r="B79" s="197"/>
      <c r="C79" s="77"/>
      <c r="D79" s="77"/>
      <c r="E79" s="77"/>
      <c r="F79" s="77"/>
      <c r="G79" s="77"/>
      <c r="H79" s="77"/>
      <c r="I79" s="77"/>
      <c r="J79" s="77"/>
      <c r="K79" s="77"/>
      <c r="L79" s="77"/>
    </row>
    <row r="80" spans="1:12" ht="12.75">
      <c r="A80" s="77"/>
      <c r="B80" s="197"/>
      <c r="C80" s="77"/>
      <c r="D80" s="77"/>
      <c r="E80" s="77"/>
      <c r="F80" s="77"/>
      <c r="G80" s="77"/>
      <c r="H80" s="77"/>
      <c r="I80" s="77"/>
      <c r="J80" s="77"/>
      <c r="K80" s="77"/>
      <c r="L80" s="77"/>
    </row>
    <row r="81" spans="1:12" ht="12.75">
      <c r="A81" s="77"/>
      <c r="B81" s="197"/>
      <c r="C81" s="77"/>
      <c r="D81" s="77"/>
      <c r="E81" s="77"/>
      <c r="F81" s="77"/>
      <c r="G81" s="77"/>
      <c r="H81" s="77"/>
      <c r="I81" s="77"/>
      <c r="J81" s="77"/>
      <c r="K81" s="77"/>
      <c r="L81" s="77"/>
    </row>
    <row r="82" spans="1:12" ht="12.75">
      <c r="A82" s="77"/>
      <c r="B82" s="197"/>
      <c r="C82" s="77"/>
      <c r="D82" s="77"/>
      <c r="E82" s="77"/>
      <c r="F82" s="77"/>
      <c r="G82" s="77"/>
      <c r="H82" s="77"/>
      <c r="I82" s="77"/>
      <c r="J82" s="77"/>
      <c r="K82" s="77"/>
      <c r="L82" s="77"/>
    </row>
    <row r="83" spans="1:12" ht="12.75">
      <c r="A83" s="77"/>
      <c r="B83" s="197"/>
      <c r="C83" s="77"/>
      <c r="D83" s="77"/>
      <c r="E83" s="77"/>
      <c r="F83" s="77"/>
      <c r="G83" s="77"/>
      <c r="H83" s="77"/>
      <c r="I83" s="77"/>
      <c r="J83" s="77"/>
      <c r="K83" s="77"/>
      <c r="L83" s="77"/>
    </row>
    <row r="84" spans="1:12" ht="12.75">
      <c r="A84" s="77"/>
      <c r="B84" s="197"/>
      <c r="C84" s="77"/>
      <c r="D84" s="77"/>
      <c r="E84" s="77"/>
      <c r="F84" s="77"/>
      <c r="G84" s="77"/>
      <c r="H84" s="77"/>
      <c r="I84" s="77"/>
      <c r="J84" s="77"/>
      <c r="K84" s="77"/>
      <c r="L84" s="77"/>
    </row>
    <row r="85" spans="1:12" ht="12.75">
      <c r="A85" s="77"/>
      <c r="B85" s="197"/>
      <c r="C85" s="77"/>
      <c r="D85" s="77"/>
      <c r="E85" s="77"/>
      <c r="F85" s="77"/>
      <c r="G85" s="77"/>
      <c r="H85" s="77"/>
      <c r="I85" s="77"/>
      <c r="J85" s="77"/>
      <c r="K85" s="77"/>
      <c r="L85" s="77"/>
    </row>
    <row r="86" spans="1:12" ht="12.75">
      <c r="A86" s="77"/>
      <c r="B86" s="197"/>
      <c r="C86" s="77"/>
      <c r="D86" s="77"/>
      <c r="E86" s="77"/>
      <c r="F86" s="77"/>
      <c r="G86" s="77"/>
      <c r="H86" s="77"/>
      <c r="I86" s="77"/>
      <c r="J86" s="77"/>
      <c r="K86" s="77"/>
      <c r="L86" s="77"/>
    </row>
    <row r="87" spans="1:12" ht="12.75">
      <c r="A87" s="77"/>
      <c r="B87" s="197"/>
      <c r="C87" s="77"/>
      <c r="D87" s="77"/>
      <c r="E87" s="77"/>
      <c r="F87" s="77"/>
      <c r="G87" s="77"/>
      <c r="H87" s="77"/>
      <c r="I87" s="77"/>
      <c r="J87" s="77"/>
      <c r="K87" s="77"/>
      <c r="L87" s="77"/>
    </row>
    <row r="88" spans="1:12" ht="12.75">
      <c r="A88" s="77"/>
      <c r="B88" s="197"/>
      <c r="C88" s="77"/>
      <c r="D88" s="77"/>
      <c r="E88" s="77"/>
      <c r="F88" s="77"/>
      <c r="G88" s="77"/>
      <c r="H88" s="77"/>
      <c r="I88" s="77"/>
      <c r="J88" s="77"/>
      <c r="K88" s="77"/>
      <c r="L88" s="77"/>
    </row>
    <row r="89" spans="1:12" ht="12.75">
      <c r="A89" s="77"/>
      <c r="B89" s="197"/>
      <c r="C89" s="77"/>
      <c r="D89" s="77"/>
      <c r="E89" s="77"/>
      <c r="F89" s="77"/>
      <c r="G89" s="77"/>
      <c r="H89" s="77"/>
      <c r="I89" s="77"/>
      <c r="J89" s="77"/>
      <c r="K89" s="77"/>
      <c r="L89" s="77"/>
    </row>
    <row r="90" spans="1:12" ht="12.75">
      <c r="A90" s="77"/>
      <c r="B90" s="197"/>
      <c r="C90" s="77"/>
      <c r="D90" s="77"/>
      <c r="E90" s="77"/>
      <c r="F90" s="77"/>
      <c r="G90" s="77"/>
      <c r="H90" s="77"/>
      <c r="I90" s="77"/>
      <c r="J90" s="77"/>
      <c r="K90" s="77"/>
      <c r="L90" s="77"/>
    </row>
    <row r="91" spans="1:12" ht="12.75">
      <c r="A91" s="77"/>
      <c r="B91" s="197"/>
      <c r="C91" s="77"/>
      <c r="D91" s="77"/>
      <c r="E91" s="77"/>
      <c r="F91" s="77"/>
      <c r="G91" s="77"/>
      <c r="H91" s="77"/>
      <c r="I91" s="77"/>
      <c r="J91" s="77"/>
      <c r="K91" s="77"/>
      <c r="L91" s="77"/>
    </row>
    <row r="92" spans="1:12" ht="12.75">
      <c r="A92" s="77"/>
      <c r="B92" s="197"/>
      <c r="C92" s="77"/>
      <c r="D92" s="77"/>
      <c r="E92" s="77"/>
      <c r="F92" s="77"/>
      <c r="G92" s="77"/>
      <c r="H92" s="77"/>
      <c r="I92" s="77"/>
      <c r="J92" s="77"/>
      <c r="K92" s="77"/>
      <c r="L92" s="77"/>
    </row>
    <row r="93" spans="1:12" ht="12.75">
      <c r="A93" s="77"/>
      <c r="B93" s="197"/>
      <c r="C93" s="77"/>
      <c r="D93" s="77"/>
      <c r="E93" s="77"/>
      <c r="F93" s="77"/>
      <c r="G93" s="77"/>
      <c r="H93" s="77"/>
      <c r="I93" s="77"/>
      <c r="J93" s="77"/>
      <c r="K93" s="77"/>
      <c r="L93" s="77"/>
    </row>
    <row r="94" spans="1:12" ht="12.75">
      <c r="A94" s="77"/>
      <c r="B94" s="197"/>
      <c r="C94" s="77"/>
      <c r="D94" s="77"/>
      <c r="E94" s="77"/>
      <c r="F94" s="77"/>
      <c r="G94" s="77"/>
      <c r="H94" s="77"/>
      <c r="I94" s="77"/>
      <c r="J94" s="77"/>
      <c r="K94" s="77"/>
      <c r="L94" s="77"/>
    </row>
    <row r="95" spans="1:12" ht="12.75">
      <c r="A95" s="77"/>
      <c r="B95" s="197"/>
      <c r="C95" s="77"/>
      <c r="D95" s="77"/>
      <c r="E95" s="77"/>
      <c r="F95" s="77"/>
      <c r="G95" s="77"/>
      <c r="H95" s="77"/>
      <c r="I95" s="77"/>
      <c r="J95" s="77"/>
      <c r="K95" s="77"/>
      <c r="L95" s="77"/>
    </row>
    <row r="96" spans="1:12" ht="12.75">
      <c r="A96" s="77"/>
      <c r="B96" s="197"/>
      <c r="C96" s="77"/>
      <c r="D96" s="77"/>
      <c r="E96" s="77"/>
      <c r="F96" s="77"/>
      <c r="G96" s="77"/>
      <c r="H96" s="77"/>
      <c r="I96" s="77"/>
      <c r="J96" s="77"/>
      <c r="K96" s="77"/>
      <c r="L96" s="77"/>
    </row>
    <row r="97" spans="1:12" ht="12.75">
      <c r="A97" s="77"/>
      <c r="B97" s="197"/>
      <c r="C97" s="77"/>
      <c r="D97" s="77"/>
      <c r="E97" s="77"/>
      <c r="F97" s="77"/>
      <c r="G97" s="77"/>
      <c r="H97" s="77"/>
      <c r="I97" s="77"/>
      <c r="J97" s="77"/>
      <c r="K97" s="77"/>
      <c r="L97" s="77"/>
    </row>
    <row r="98" spans="1:12" ht="12.75">
      <c r="A98" s="77"/>
      <c r="B98" s="197"/>
      <c r="C98" s="77"/>
      <c r="D98" s="77"/>
      <c r="E98" s="77"/>
      <c r="F98" s="77"/>
      <c r="G98" s="77"/>
      <c r="H98" s="77"/>
      <c r="I98" s="77"/>
      <c r="J98" s="77"/>
      <c r="K98" s="77"/>
      <c r="L98" s="77"/>
    </row>
    <row r="99" spans="1:12" ht="12.75">
      <c r="A99" s="77"/>
      <c r="B99" s="197"/>
      <c r="C99" s="77"/>
      <c r="D99" s="77"/>
      <c r="E99" s="77"/>
      <c r="F99" s="77"/>
      <c r="G99" s="77"/>
      <c r="H99" s="77"/>
      <c r="I99" s="77"/>
      <c r="J99" s="77"/>
      <c r="K99" s="77"/>
      <c r="L99" s="77"/>
    </row>
    <row r="100" spans="1:12" ht="12.75">
      <c r="A100" s="77"/>
      <c r="B100" s="197"/>
      <c r="C100" s="77"/>
      <c r="D100" s="77"/>
      <c r="E100" s="77"/>
      <c r="F100" s="77"/>
      <c r="G100" s="77"/>
      <c r="H100" s="77"/>
      <c r="I100" s="77"/>
      <c r="J100" s="77"/>
      <c r="K100" s="77"/>
      <c r="L100" s="77"/>
    </row>
    <row r="101" spans="1:12" ht="12.75">
      <c r="A101" s="77"/>
      <c r="B101" s="197"/>
      <c r="C101" s="77"/>
      <c r="D101" s="77"/>
      <c r="E101" s="77"/>
      <c r="F101" s="77"/>
      <c r="G101" s="77"/>
      <c r="H101" s="77"/>
      <c r="I101" s="77"/>
      <c r="J101" s="77"/>
      <c r="K101" s="77"/>
      <c r="L101" s="77"/>
    </row>
    <row r="102" spans="1:12" ht="12.75">
      <c r="A102" s="77"/>
      <c r="B102" s="197"/>
      <c r="C102" s="77"/>
      <c r="D102" s="77"/>
      <c r="E102" s="77"/>
      <c r="F102" s="77"/>
      <c r="G102" s="77"/>
      <c r="H102" s="77"/>
      <c r="I102" s="77"/>
      <c r="J102" s="77"/>
      <c r="K102" s="77"/>
      <c r="L102" s="77"/>
    </row>
    <row r="103" spans="1:12" ht="12.75">
      <c r="A103" s="77"/>
      <c r="B103" s="197"/>
      <c r="C103" s="77"/>
      <c r="D103" s="77"/>
      <c r="E103" s="77"/>
      <c r="F103" s="77"/>
      <c r="G103" s="77"/>
      <c r="H103" s="77"/>
      <c r="I103" s="77"/>
      <c r="J103" s="77"/>
      <c r="K103" s="77"/>
      <c r="L103" s="77"/>
    </row>
    <row r="104" spans="1:12" ht="12.75">
      <c r="A104" s="77"/>
      <c r="B104" s="197"/>
      <c r="C104" s="77"/>
      <c r="D104" s="77"/>
      <c r="E104" s="77"/>
      <c r="F104" s="77"/>
      <c r="G104" s="77"/>
      <c r="H104" s="77"/>
      <c r="I104" s="77"/>
      <c r="J104" s="77"/>
      <c r="K104" s="77"/>
      <c r="L104" s="77"/>
    </row>
    <row r="105" spans="1:12" ht="12.75">
      <c r="A105" s="77"/>
      <c r="B105" s="197"/>
      <c r="C105" s="77"/>
      <c r="D105" s="77"/>
      <c r="E105" s="77"/>
      <c r="F105" s="77"/>
      <c r="G105" s="77"/>
      <c r="H105" s="77"/>
      <c r="I105" s="77"/>
      <c r="J105" s="77"/>
      <c r="K105" s="77"/>
      <c r="L105" s="77"/>
    </row>
    <row r="106" spans="1:12" ht="12.75">
      <c r="A106" s="77"/>
      <c r="B106" s="197"/>
      <c r="C106" s="77"/>
      <c r="D106" s="77"/>
      <c r="E106" s="77"/>
      <c r="F106" s="77"/>
      <c r="G106" s="77"/>
      <c r="H106" s="77"/>
      <c r="I106" s="77"/>
      <c r="J106" s="77"/>
      <c r="K106" s="77"/>
      <c r="L106" s="77"/>
    </row>
    <row r="107" spans="1:12" ht="12.75">
      <c r="A107" s="77"/>
      <c r="B107" s="197"/>
      <c r="C107" s="77"/>
      <c r="D107" s="77"/>
      <c r="E107" s="77"/>
      <c r="F107" s="77"/>
      <c r="G107" s="77"/>
      <c r="H107" s="77"/>
      <c r="I107" s="77"/>
      <c r="J107" s="77"/>
      <c r="K107" s="77"/>
      <c r="L107" s="77"/>
    </row>
    <row r="108" spans="1:12" ht="12.75">
      <c r="A108" s="77"/>
      <c r="B108" s="197"/>
      <c r="C108" s="77"/>
      <c r="D108" s="77"/>
      <c r="E108" s="77"/>
      <c r="F108" s="77"/>
      <c r="G108" s="77"/>
      <c r="H108" s="77"/>
      <c r="I108" s="77"/>
      <c r="J108" s="77"/>
      <c r="K108" s="77"/>
      <c r="L108" s="77"/>
    </row>
    <row r="109" spans="1:12" ht="12.75">
      <c r="A109" s="77"/>
      <c r="B109" s="197"/>
      <c r="C109" s="77"/>
      <c r="D109" s="77"/>
      <c r="E109" s="77"/>
      <c r="F109" s="77"/>
      <c r="G109" s="77"/>
      <c r="H109" s="77"/>
      <c r="I109" s="77"/>
      <c r="J109" s="77"/>
      <c r="K109" s="77"/>
      <c r="L109" s="77"/>
    </row>
    <row r="110" spans="1:12" ht="12.75">
      <c r="A110" s="77"/>
      <c r="B110" s="197"/>
      <c r="C110" s="77"/>
      <c r="D110" s="77"/>
      <c r="E110" s="77"/>
      <c r="F110" s="77"/>
      <c r="G110" s="77"/>
      <c r="H110" s="77"/>
      <c r="I110" s="77"/>
      <c r="J110" s="77"/>
      <c r="K110" s="77"/>
      <c r="L110" s="77"/>
    </row>
    <row r="111" spans="1:12" ht="12.75">
      <c r="A111" s="77"/>
      <c r="B111" s="197"/>
      <c r="C111" s="77"/>
      <c r="D111" s="77"/>
      <c r="E111" s="77"/>
      <c r="F111" s="77"/>
      <c r="G111" s="77"/>
      <c r="H111" s="77"/>
      <c r="I111" s="77"/>
      <c r="J111" s="77"/>
      <c r="K111" s="77"/>
      <c r="L111" s="77"/>
    </row>
    <row r="112" spans="1:12" ht="12.75">
      <c r="A112" s="77"/>
      <c r="B112" s="197"/>
      <c r="C112" s="77"/>
      <c r="D112" s="77"/>
      <c r="E112" s="77"/>
      <c r="F112" s="77"/>
      <c r="G112" s="77"/>
      <c r="H112" s="77"/>
      <c r="I112" s="77"/>
      <c r="J112" s="77"/>
      <c r="K112" s="77"/>
      <c r="L112" s="77"/>
    </row>
    <row r="113" spans="1:12" ht="12.75">
      <c r="A113" s="77"/>
      <c r="B113" s="197"/>
      <c r="C113" s="77"/>
      <c r="D113" s="77"/>
      <c r="E113" s="77"/>
      <c r="F113" s="77"/>
      <c r="G113" s="77"/>
      <c r="H113" s="77"/>
      <c r="I113" s="77"/>
      <c r="J113" s="77"/>
      <c r="K113" s="77"/>
      <c r="L113" s="77"/>
    </row>
    <row r="114" spans="1:12" ht="12.75">
      <c r="A114" s="77"/>
      <c r="B114" s="197"/>
      <c r="C114" s="77"/>
      <c r="D114" s="77"/>
      <c r="E114" s="77"/>
      <c r="F114" s="77"/>
      <c r="G114" s="77"/>
      <c r="H114" s="77"/>
      <c r="I114" s="77"/>
      <c r="J114" s="77"/>
      <c r="K114" s="77"/>
      <c r="L114" s="77"/>
    </row>
    <row r="115" spans="1:12" ht="12.75">
      <c r="A115" s="77"/>
      <c r="B115" s="197"/>
      <c r="C115" s="77"/>
      <c r="D115" s="77"/>
      <c r="E115" s="77"/>
      <c r="F115" s="77"/>
      <c r="G115" s="77"/>
      <c r="H115" s="77"/>
      <c r="I115" s="77"/>
      <c r="J115" s="77"/>
      <c r="K115" s="77"/>
      <c r="L115" s="77"/>
    </row>
    <row r="116" spans="1:12" ht="12.75">
      <c r="A116" s="77"/>
      <c r="B116" s="197"/>
      <c r="C116" s="77"/>
      <c r="D116" s="77"/>
      <c r="E116" s="77"/>
      <c r="F116" s="77"/>
      <c r="G116" s="77"/>
      <c r="H116" s="77"/>
      <c r="I116" s="77"/>
      <c r="J116" s="77"/>
      <c r="K116" s="77"/>
      <c r="L116" s="77"/>
    </row>
    <row r="117" spans="1:12" ht="12.75">
      <c r="A117" s="77"/>
      <c r="B117" s="197"/>
      <c r="C117" s="77"/>
      <c r="D117" s="77"/>
      <c r="E117" s="77"/>
      <c r="F117" s="77"/>
      <c r="G117" s="77"/>
      <c r="H117" s="77"/>
      <c r="I117" s="77"/>
      <c r="J117" s="77"/>
      <c r="K117" s="77"/>
      <c r="L117" s="77"/>
    </row>
    <row r="118" spans="1:12" ht="12.75">
      <c r="A118" s="77"/>
      <c r="B118" s="197"/>
      <c r="C118" s="77"/>
      <c r="D118" s="77"/>
      <c r="E118" s="77"/>
      <c r="F118" s="77"/>
      <c r="G118" s="77"/>
      <c r="H118" s="77"/>
      <c r="I118" s="77"/>
      <c r="J118" s="77"/>
      <c r="K118" s="77"/>
      <c r="L118" s="77"/>
    </row>
    <row r="119" spans="1:12" ht="12.75">
      <c r="A119" s="77"/>
      <c r="B119" s="197"/>
      <c r="C119" s="77"/>
      <c r="D119" s="77"/>
      <c r="E119" s="77"/>
      <c r="F119" s="77"/>
      <c r="G119" s="77"/>
      <c r="H119" s="77"/>
      <c r="I119" s="77"/>
      <c r="J119" s="77"/>
      <c r="K119" s="77"/>
      <c r="L119" s="77"/>
    </row>
    <row r="120" spans="1:12" ht="12.75">
      <c r="A120" s="77"/>
      <c r="B120" s="197"/>
      <c r="C120" s="77"/>
      <c r="D120" s="77"/>
      <c r="E120" s="77"/>
      <c r="F120" s="77"/>
      <c r="G120" s="77"/>
      <c r="H120" s="77"/>
      <c r="I120" s="77"/>
      <c r="J120" s="77"/>
      <c r="K120" s="77"/>
      <c r="L120" s="77"/>
    </row>
    <row r="121" spans="1:12" ht="12.75">
      <c r="A121" s="77"/>
      <c r="B121" s="197"/>
      <c r="C121" s="77"/>
      <c r="D121" s="77"/>
      <c r="E121" s="77"/>
      <c r="F121" s="77"/>
      <c r="G121" s="77"/>
      <c r="H121" s="77"/>
      <c r="I121" s="77"/>
      <c r="J121" s="77"/>
      <c r="K121" s="77"/>
      <c r="L121" s="77"/>
    </row>
    <row r="122" spans="1:12" ht="12.75">
      <c r="A122" s="77"/>
      <c r="B122" s="197"/>
      <c r="C122" s="77"/>
      <c r="D122" s="77"/>
      <c r="E122" s="77"/>
      <c r="F122" s="77"/>
      <c r="G122" s="77"/>
      <c r="H122" s="77"/>
      <c r="I122" s="77"/>
      <c r="J122" s="77"/>
      <c r="K122" s="77"/>
      <c r="L122" s="77"/>
    </row>
    <row r="123" spans="1:12" ht="12.75">
      <c r="A123" s="77"/>
      <c r="B123" s="197"/>
      <c r="C123" s="77"/>
      <c r="D123" s="77"/>
      <c r="E123" s="77"/>
      <c r="F123" s="77"/>
      <c r="G123" s="77"/>
      <c r="H123" s="77"/>
      <c r="I123" s="77"/>
      <c r="J123" s="77"/>
      <c r="K123" s="77"/>
      <c r="L123" s="77"/>
    </row>
    <row r="124" spans="1:12" ht="12.75">
      <c r="A124" s="77"/>
      <c r="B124" s="197"/>
      <c r="C124" s="77"/>
      <c r="D124" s="77"/>
      <c r="E124" s="77"/>
      <c r="F124" s="77"/>
      <c r="G124" s="77"/>
      <c r="H124" s="77"/>
      <c r="I124" s="77"/>
      <c r="J124" s="77"/>
      <c r="K124" s="77"/>
      <c r="L124" s="77"/>
    </row>
    <row r="125" spans="1:12" ht="12.75">
      <c r="A125" s="77"/>
      <c r="B125" s="197"/>
      <c r="C125" s="77"/>
      <c r="D125" s="77"/>
      <c r="E125" s="77"/>
      <c r="F125" s="77"/>
      <c r="G125" s="77"/>
      <c r="H125" s="77"/>
      <c r="I125" s="77"/>
      <c r="J125" s="77"/>
      <c r="K125" s="77"/>
      <c r="L125" s="77"/>
    </row>
    <row r="126" spans="1:12" ht="12.75">
      <c r="A126" s="77"/>
      <c r="B126" s="197"/>
      <c r="C126" s="77"/>
      <c r="D126" s="77"/>
      <c r="E126" s="77"/>
      <c r="F126" s="77"/>
      <c r="G126" s="77"/>
      <c r="H126" s="77"/>
      <c r="I126" s="77"/>
      <c r="J126" s="77"/>
      <c r="K126" s="77"/>
      <c r="L126" s="77"/>
    </row>
    <row r="127" spans="1:12" ht="12.75">
      <c r="A127" s="77"/>
      <c r="B127" s="197"/>
      <c r="C127" s="77"/>
      <c r="D127" s="77"/>
      <c r="E127" s="77"/>
      <c r="F127" s="77"/>
      <c r="G127" s="77"/>
      <c r="H127" s="77"/>
      <c r="I127" s="77"/>
      <c r="J127" s="77"/>
      <c r="K127" s="77"/>
      <c r="L127" s="77"/>
    </row>
    <row r="128" spans="1:12" ht="12.75">
      <c r="A128" s="77"/>
      <c r="B128" s="197"/>
      <c r="C128" s="77"/>
      <c r="D128" s="77"/>
      <c r="E128" s="77"/>
      <c r="F128" s="77"/>
      <c r="G128" s="77"/>
      <c r="H128" s="77"/>
      <c r="I128" s="77"/>
      <c r="J128" s="77"/>
      <c r="K128" s="77"/>
      <c r="L128" s="77"/>
    </row>
    <row r="129" spans="1:12" ht="12.75">
      <c r="A129" s="77"/>
      <c r="B129" s="197"/>
      <c r="C129" s="77"/>
      <c r="D129" s="77"/>
      <c r="E129" s="77"/>
      <c r="F129" s="77"/>
      <c r="G129" s="77"/>
      <c r="H129" s="77"/>
      <c r="I129" s="77"/>
      <c r="J129" s="77"/>
      <c r="K129" s="77"/>
      <c r="L129" s="77"/>
    </row>
    <row r="130" spans="1:12" ht="12.75">
      <c r="A130" s="77"/>
      <c r="B130" s="197"/>
      <c r="C130" s="77"/>
      <c r="D130" s="77"/>
      <c r="E130" s="77"/>
      <c r="F130" s="77"/>
      <c r="G130" s="77"/>
      <c r="H130" s="77"/>
      <c r="I130" s="77"/>
      <c r="J130" s="77"/>
      <c r="K130" s="77"/>
      <c r="L130" s="77"/>
    </row>
    <row r="131" spans="1:12" ht="12.75">
      <c r="A131" s="77"/>
      <c r="B131" s="197"/>
      <c r="C131" s="77"/>
      <c r="D131" s="77"/>
      <c r="E131" s="77"/>
      <c r="F131" s="77"/>
      <c r="G131" s="77"/>
      <c r="H131" s="77"/>
      <c r="I131" s="77"/>
      <c r="J131" s="77"/>
      <c r="K131" s="77"/>
      <c r="L131" s="77"/>
    </row>
    <row r="132" spans="1:12" ht="13.5" thickBot="1">
      <c r="A132" s="147"/>
      <c r="B132" s="206"/>
      <c r="C132" s="147"/>
      <c r="D132" s="147"/>
      <c r="E132" s="147"/>
      <c r="F132" s="147"/>
      <c r="G132" s="147"/>
      <c r="H132" s="147"/>
      <c r="I132" s="147"/>
      <c r="J132" s="147"/>
      <c r="K132" s="147"/>
      <c r="L132" s="147"/>
    </row>
    <row r="133" spans="1:8" ht="27.75" thickTop="1">
      <c r="A133" s="173" t="s">
        <v>123</v>
      </c>
      <c r="B133" s="174"/>
      <c r="C133" s="68"/>
      <c r="D133" s="68"/>
      <c r="E133" s="68"/>
      <c r="F133" s="68"/>
      <c r="G133" s="68"/>
      <c r="H133" s="68"/>
    </row>
    <row r="134" spans="1:8" ht="12.75">
      <c r="A134" s="213"/>
      <c r="B134" s="214"/>
      <c r="C134" s="214"/>
      <c r="D134" s="214"/>
      <c r="E134" s="214"/>
      <c r="F134" s="214"/>
      <c r="G134" s="214"/>
      <c r="H134" s="214"/>
    </row>
    <row r="135" spans="1:8" ht="12.75">
      <c r="A135" s="214"/>
      <c r="B135" s="214"/>
      <c r="C135" s="214"/>
      <c r="D135" s="214"/>
      <c r="E135" s="214"/>
      <c r="F135" s="214"/>
      <c r="G135" s="214"/>
      <c r="H135" s="214"/>
    </row>
    <row r="136" spans="1:8" ht="12.75">
      <c r="A136" s="214"/>
      <c r="B136" s="214"/>
      <c r="C136" s="214"/>
      <c r="D136" s="214"/>
      <c r="E136" s="214"/>
      <c r="F136" s="214"/>
      <c r="G136" s="214"/>
      <c r="H136" s="214"/>
    </row>
    <row r="137" spans="1:8" ht="12.75">
      <c r="A137" s="214"/>
      <c r="B137" s="214"/>
      <c r="C137" s="214"/>
      <c r="D137" s="214"/>
      <c r="E137" s="214"/>
      <c r="F137" s="214"/>
      <c r="G137" s="214"/>
      <c r="H137" s="214"/>
    </row>
    <row r="138" spans="1:15" ht="25.5" customHeight="1">
      <c r="A138" s="214"/>
      <c r="B138" s="214"/>
      <c r="C138" s="214"/>
      <c r="D138" s="214"/>
      <c r="E138" s="214"/>
      <c r="F138" s="214"/>
      <c r="G138" s="214"/>
      <c r="H138" s="214"/>
      <c r="I138" s="27"/>
      <c r="J138" s="27"/>
      <c r="K138" s="33"/>
      <c r="L138" s="33"/>
      <c r="M138" s="33"/>
      <c r="N138" s="33"/>
      <c r="O138" s="33"/>
    </row>
    <row r="139" spans="1:15" ht="25.5" customHeight="1">
      <c r="A139" s="214"/>
      <c r="B139" s="214"/>
      <c r="C139" s="214"/>
      <c r="D139" s="214"/>
      <c r="E139" s="214"/>
      <c r="F139" s="214"/>
      <c r="G139" s="214"/>
      <c r="H139" s="214"/>
      <c r="I139" s="27"/>
      <c r="J139" s="27"/>
      <c r="K139" s="33"/>
      <c r="L139" s="33"/>
      <c r="M139" s="33"/>
      <c r="N139" s="33"/>
      <c r="O139" s="33"/>
    </row>
    <row r="140" spans="1:15" ht="25.5" customHeight="1">
      <c r="A140" s="214"/>
      <c r="B140" s="214"/>
      <c r="C140" s="214"/>
      <c r="D140" s="214"/>
      <c r="E140" s="214"/>
      <c r="F140" s="214"/>
      <c r="G140" s="214"/>
      <c r="H140" s="214"/>
      <c r="I140" s="27"/>
      <c r="J140" s="27"/>
      <c r="K140" s="33"/>
      <c r="L140" s="33"/>
      <c r="M140" s="33"/>
      <c r="N140" s="33"/>
      <c r="O140" s="33"/>
    </row>
    <row r="141" spans="1:15" ht="25.5" customHeight="1">
      <c r="A141" s="214"/>
      <c r="B141" s="214"/>
      <c r="C141" s="214"/>
      <c r="D141" s="214"/>
      <c r="E141" s="214"/>
      <c r="F141" s="214"/>
      <c r="G141" s="214"/>
      <c r="H141" s="214"/>
      <c r="I141" s="27"/>
      <c r="J141" s="27"/>
      <c r="K141" s="33"/>
      <c r="L141" s="33"/>
      <c r="M141" s="33"/>
      <c r="N141" s="33"/>
      <c r="O141" s="33"/>
    </row>
    <row r="142" spans="1:15" ht="25.5" customHeight="1">
      <c r="A142" s="214"/>
      <c r="B142" s="214"/>
      <c r="C142" s="214"/>
      <c r="D142" s="214"/>
      <c r="E142" s="214"/>
      <c r="F142" s="214"/>
      <c r="G142" s="214"/>
      <c r="H142" s="214"/>
      <c r="I142" s="27"/>
      <c r="J142" s="27"/>
      <c r="K142" s="33"/>
      <c r="L142" s="33"/>
      <c r="M142" s="33"/>
      <c r="N142" s="33"/>
      <c r="O142" s="33"/>
    </row>
    <row r="143" spans="1:15" ht="25.5" customHeight="1">
      <c r="A143" s="214"/>
      <c r="B143" s="214"/>
      <c r="C143" s="214"/>
      <c r="D143" s="214"/>
      <c r="E143" s="214"/>
      <c r="F143" s="214"/>
      <c r="G143" s="214"/>
      <c r="H143" s="214"/>
      <c r="I143" s="27"/>
      <c r="J143" s="27"/>
      <c r="K143" s="33"/>
      <c r="L143" s="33"/>
      <c r="M143" s="33"/>
      <c r="N143" s="33"/>
      <c r="O143" s="33"/>
    </row>
    <row r="144" spans="1:15" ht="25.5" customHeight="1">
      <c r="A144" s="214"/>
      <c r="B144" s="214"/>
      <c r="C144" s="214"/>
      <c r="D144" s="214"/>
      <c r="E144" s="214"/>
      <c r="F144" s="214"/>
      <c r="G144" s="214"/>
      <c r="H144" s="214"/>
      <c r="I144" s="27"/>
      <c r="J144" s="27"/>
      <c r="K144" s="33"/>
      <c r="L144" s="33"/>
      <c r="M144" s="33"/>
      <c r="N144" s="33"/>
      <c r="O144" s="33"/>
    </row>
    <row r="145" spans="1:15" ht="25.5" customHeight="1">
      <c r="A145" s="175"/>
      <c r="B145" s="175"/>
      <c r="C145" s="175"/>
      <c r="D145" s="175"/>
      <c r="E145" s="175"/>
      <c r="F145" s="175"/>
      <c r="G145" s="175"/>
      <c r="H145" s="175"/>
      <c r="I145" s="27"/>
      <c r="J145" s="27"/>
      <c r="K145" s="33"/>
      <c r="L145" s="33"/>
      <c r="M145" s="33"/>
      <c r="N145" s="33"/>
      <c r="O145" s="33"/>
    </row>
    <row r="146" spans="1:15" ht="25.5" customHeight="1">
      <c r="A146" s="175"/>
      <c r="B146" s="175"/>
      <c r="C146" s="175"/>
      <c r="D146" s="175"/>
      <c r="E146" s="175"/>
      <c r="F146" s="175"/>
      <c r="G146" s="175"/>
      <c r="H146" s="175"/>
      <c r="I146" s="27"/>
      <c r="J146" s="27"/>
      <c r="K146" s="33"/>
      <c r="L146" s="33"/>
      <c r="M146" s="33"/>
      <c r="N146" s="33"/>
      <c r="O146" s="33"/>
    </row>
    <row r="147" spans="1:15" ht="25.5" customHeight="1">
      <c r="A147" s="175"/>
      <c r="B147" s="175"/>
      <c r="C147" s="175"/>
      <c r="D147" s="175"/>
      <c r="E147" s="175"/>
      <c r="F147" s="175"/>
      <c r="G147" s="175"/>
      <c r="H147" s="175"/>
      <c r="I147" s="27"/>
      <c r="J147" s="27"/>
      <c r="K147" s="33"/>
      <c r="L147" s="33"/>
      <c r="M147" s="33"/>
      <c r="N147" s="33"/>
      <c r="O147" s="33"/>
    </row>
    <row r="148" spans="1:15" ht="25.5" customHeight="1">
      <c r="A148" s="175"/>
      <c r="B148" s="175"/>
      <c r="C148" s="175"/>
      <c r="D148" s="175"/>
      <c r="E148" s="175"/>
      <c r="F148" s="175"/>
      <c r="G148" s="175"/>
      <c r="H148" s="175"/>
      <c r="I148" s="27"/>
      <c r="J148" s="27"/>
      <c r="K148" s="33"/>
      <c r="L148" s="33"/>
      <c r="M148" s="33"/>
      <c r="N148" s="33"/>
      <c r="O148" s="33"/>
    </row>
    <row r="149" spans="1:15" ht="25.5" customHeight="1">
      <c r="A149" s="175"/>
      <c r="B149" s="175"/>
      <c r="C149" s="175"/>
      <c r="D149" s="175"/>
      <c r="E149" s="175"/>
      <c r="F149" s="175"/>
      <c r="G149" s="175"/>
      <c r="H149" s="175"/>
      <c r="I149" s="27"/>
      <c r="J149" s="27"/>
      <c r="K149" s="33"/>
      <c r="L149" s="33"/>
      <c r="M149" s="33"/>
      <c r="N149" s="33"/>
      <c r="O149" s="33"/>
    </row>
    <row r="150" spans="1:15" ht="25.5" customHeight="1">
      <c r="A150" s="175"/>
      <c r="B150" s="175"/>
      <c r="C150" s="175"/>
      <c r="D150" s="175"/>
      <c r="E150" s="175"/>
      <c r="F150" s="175"/>
      <c r="G150" s="175"/>
      <c r="H150" s="175"/>
      <c r="I150" s="27"/>
      <c r="J150" s="27"/>
      <c r="K150" s="33"/>
      <c r="L150" s="33"/>
      <c r="M150" s="33"/>
      <c r="N150" s="33"/>
      <c r="O150" s="33"/>
    </row>
    <row r="151" spans="1:15" ht="25.5" customHeight="1">
      <c r="A151" s="175"/>
      <c r="B151" s="175"/>
      <c r="C151" s="175"/>
      <c r="D151" s="175"/>
      <c r="E151" s="175"/>
      <c r="F151" s="175"/>
      <c r="G151" s="175"/>
      <c r="H151" s="175"/>
      <c r="I151" s="27"/>
      <c r="J151" s="27"/>
      <c r="K151" s="33"/>
      <c r="L151" s="33"/>
      <c r="M151" s="33"/>
      <c r="N151" s="33"/>
      <c r="O151" s="33"/>
    </row>
    <row r="152" spans="1:15" ht="25.5" customHeight="1">
      <c r="A152" s="175"/>
      <c r="B152" s="175"/>
      <c r="C152" s="175"/>
      <c r="D152" s="175"/>
      <c r="E152" s="175"/>
      <c r="F152" s="175"/>
      <c r="G152" s="175"/>
      <c r="H152" s="175"/>
      <c r="I152" s="27"/>
      <c r="J152" s="27"/>
      <c r="K152" s="33"/>
      <c r="L152" s="33"/>
      <c r="M152" s="33"/>
      <c r="N152" s="33"/>
      <c r="O152" s="33"/>
    </row>
    <row r="153" spans="1:15" ht="25.5" customHeight="1">
      <c r="A153" s="175"/>
      <c r="B153" s="175"/>
      <c r="C153" s="175"/>
      <c r="D153" s="175"/>
      <c r="E153" s="175"/>
      <c r="F153" s="175"/>
      <c r="G153" s="175"/>
      <c r="H153" s="175"/>
      <c r="I153" s="27"/>
      <c r="J153" s="27"/>
      <c r="K153" s="33"/>
      <c r="L153" s="33"/>
      <c r="M153" s="33"/>
      <c r="N153" s="33"/>
      <c r="O153" s="33"/>
    </row>
    <row r="154" spans="1:15" ht="25.5" customHeight="1">
      <c r="A154" s="175"/>
      <c r="B154" s="175"/>
      <c r="C154" s="175"/>
      <c r="D154" s="175"/>
      <c r="E154" s="175"/>
      <c r="F154" s="175"/>
      <c r="G154" s="175"/>
      <c r="H154" s="175"/>
      <c r="I154" s="27"/>
      <c r="J154" s="27"/>
      <c r="K154" s="33"/>
      <c r="L154" s="33"/>
      <c r="M154" s="33"/>
      <c r="N154" s="33"/>
      <c r="O154" s="33"/>
    </row>
    <row r="155" spans="1:15" ht="25.5" customHeight="1">
      <c r="A155" s="175"/>
      <c r="B155" s="175"/>
      <c r="C155" s="175"/>
      <c r="D155" s="175"/>
      <c r="E155" s="175"/>
      <c r="F155" s="175"/>
      <c r="G155" s="175"/>
      <c r="H155" s="175"/>
      <c r="I155" s="27"/>
      <c r="J155" s="27"/>
      <c r="K155" s="33"/>
      <c r="L155" s="33"/>
      <c r="M155" s="33"/>
      <c r="N155" s="33"/>
      <c r="O155" s="33"/>
    </row>
    <row r="156" spans="1:15" ht="25.5" customHeight="1">
      <c r="A156" s="175"/>
      <c r="B156" s="175"/>
      <c r="C156" s="175"/>
      <c r="D156" s="175"/>
      <c r="E156" s="175"/>
      <c r="F156" s="175"/>
      <c r="G156" s="175"/>
      <c r="H156" s="175"/>
      <c r="I156" s="27"/>
      <c r="J156" s="27"/>
      <c r="K156" s="33"/>
      <c r="L156" s="33"/>
      <c r="M156" s="33"/>
      <c r="N156" s="33"/>
      <c r="O156" s="33"/>
    </row>
    <row r="157" spans="1:15" ht="25.5" customHeight="1">
      <c r="A157" s="175"/>
      <c r="B157" s="175"/>
      <c r="C157" s="175"/>
      <c r="D157" s="175"/>
      <c r="E157" s="175"/>
      <c r="F157" s="175"/>
      <c r="G157" s="175"/>
      <c r="H157" s="175"/>
      <c r="I157" s="27"/>
      <c r="J157" s="27"/>
      <c r="K157" s="33"/>
      <c r="L157" s="33"/>
      <c r="M157" s="33"/>
      <c r="N157" s="33"/>
      <c r="O157" s="33"/>
    </row>
    <row r="158" spans="1:15" ht="25.5" customHeight="1">
      <c r="A158" s="175"/>
      <c r="B158" s="175"/>
      <c r="C158" s="175"/>
      <c r="D158" s="175"/>
      <c r="E158" s="175"/>
      <c r="F158" s="175"/>
      <c r="G158" s="175"/>
      <c r="H158" s="175"/>
      <c r="I158" s="27"/>
      <c r="J158" s="27"/>
      <c r="K158" s="33"/>
      <c r="L158" s="33"/>
      <c r="M158" s="33"/>
      <c r="N158" s="33"/>
      <c r="O158" s="33"/>
    </row>
    <row r="159" spans="1:15" ht="25.5" customHeight="1">
      <c r="A159" s="175"/>
      <c r="B159" s="175"/>
      <c r="C159" s="175"/>
      <c r="D159" s="175"/>
      <c r="E159" s="175"/>
      <c r="F159" s="175"/>
      <c r="G159" s="175"/>
      <c r="H159" s="175"/>
      <c r="I159" s="27"/>
      <c r="J159" s="27"/>
      <c r="K159" s="33"/>
      <c r="L159" s="33"/>
      <c r="M159" s="33"/>
      <c r="N159" s="33"/>
      <c r="O159" s="33"/>
    </row>
    <row r="160" spans="1:15" ht="25.5" customHeight="1">
      <c r="A160" s="175"/>
      <c r="B160" s="175"/>
      <c r="C160" s="175"/>
      <c r="D160" s="175"/>
      <c r="E160" s="175"/>
      <c r="F160" s="175"/>
      <c r="G160" s="175"/>
      <c r="H160" s="175"/>
      <c r="I160" s="27"/>
      <c r="J160" s="27"/>
      <c r="K160" s="33"/>
      <c r="L160" s="33"/>
      <c r="M160" s="33"/>
      <c r="N160" s="33"/>
      <c r="O160" s="33"/>
    </row>
    <row r="161" spans="1:15" ht="25.5" customHeight="1">
      <c r="A161" s="175"/>
      <c r="B161" s="175"/>
      <c r="C161" s="175"/>
      <c r="D161" s="175"/>
      <c r="E161" s="175"/>
      <c r="F161" s="175"/>
      <c r="G161" s="175"/>
      <c r="H161" s="175"/>
      <c r="I161" s="27"/>
      <c r="J161" s="27"/>
      <c r="K161" s="33"/>
      <c r="L161" s="33"/>
      <c r="M161" s="33"/>
      <c r="N161" s="33"/>
      <c r="O161" s="33"/>
    </row>
    <row r="162" spans="1:15" ht="18.75" customHeight="1">
      <c r="A162" s="175"/>
      <c r="B162" s="175"/>
      <c r="C162" s="175"/>
      <c r="D162" s="175"/>
      <c r="E162" s="175"/>
      <c r="F162" s="175"/>
      <c r="G162" s="175"/>
      <c r="H162" s="175"/>
      <c r="I162" s="33"/>
      <c r="J162" s="33"/>
      <c r="K162" s="33"/>
      <c r="L162" s="33"/>
      <c r="M162" s="33"/>
      <c r="N162" s="33"/>
      <c r="O162" s="33"/>
    </row>
    <row r="163" spans="1:15" ht="19.5" customHeight="1">
      <c r="A163" s="175"/>
      <c r="B163" s="175"/>
      <c r="C163" s="175"/>
      <c r="D163" s="175"/>
      <c r="E163" s="175"/>
      <c r="F163" s="175"/>
      <c r="G163" s="175"/>
      <c r="H163" s="175"/>
      <c r="I163" s="27"/>
      <c r="J163" s="27"/>
      <c r="K163" s="33"/>
      <c r="L163" s="33"/>
      <c r="M163" s="33"/>
      <c r="N163" s="33"/>
      <c r="O163" s="33"/>
    </row>
    <row r="164" spans="1:15" ht="22.5" customHeight="1">
      <c r="A164" s="175"/>
      <c r="B164" s="175"/>
      <c r="C164" s="175"/>
      <c r="D164" s="175"/>
      <c r="E164" s="175"/>
      <c r="F164" s="175"/>
      <c r="G164" s="175"/>
      <c r="H164" s="175"/>
      <c r="I164" s="27"/>
      <c r="J164" s="27"/>
      <c r="K164" s="161"/>
      <c r="L164" s="161"/>
      <c r="M164" s="161"/>
      <c r="N164" s="33"/>
      <c r="O164" s="33"/>
    </row>
    <row r="165" spans="1:15" ht="22.5" customHeight="1">
      <c r="A165" s="175"/>
      <c r="B165" s="175"/>
      <c r="C165" s="175"/>
      <c r="D165" s="175"/>
      <c r="E165" s="175"/>
      <c r="F165" s="175"/>
      <c r="G165" s="175"/>
      <c r="H165" s="175"/>
      <c r="I165" s="27"/>
      <c r="J165" s="27"/>
      <c r="K165" s="161"/>
      <c r="L165" s="161"/>
      <c r="M165" s="161"/>
      <c r="N165" s="33"/>
      <c r="O165" s="33"/>
    </row>
    <row r="166" spans="1:15" ht="22.5" customHeight="1">
      <c r="A166" s="175"/>
      <c r="B166" s="175"/>
      <c r="C166" s="175"/>
      <c r="D166" s="175"/>
      <c r="E166" s="175"/>
      <c r="F166" s="175"/>
      <c r="G166" s="175"/>
      <c r="H166" s="175"/>
      <c r="I166" s="27"/>
      <c r="J166" s="27"/>
      <c r="K166" s="161"/>
      <c r="L166" s="161"/>
      <c r="M166" s="161"/>
      <c r="N166" s="33"/>
      <c r="O166" s="33"/>
    </row>
    <row r="167" spans="1:15" ht="22.5" customHeight="1">
      <c r="A167" s="175"/>
      <c r="B167" s="175"/>
      <c r="C167" s="175"/>
      <c r="D167" s="175"/>
      <c r="E167" s="175"/>
      <c r="F167" s="175"/>
      <c r="G167" s="175"/>
      <c r="H167" s="175"/>
      <c r="I167" s="27"/>
      <c r="J167" s="27"/>
      <c r="K167" s="161"/>
      <c r="L167" s="161"/>
      <c r="M167" s="161"/>
      <c r="N167" s="33"/>
      <c r="O167" s="33"/>
    </row>
    <row r="168" spans="1:15" ht="22.5" customHeight="1">
      <c r="A168" s="175"/>
      <c r="B168" s="175"/>
      <c r="C168" s="175"/>
      <c r="D168" s="175"/>
      <c r="E168" s="175"/>
      <c r="F168" s="175"/>
      <c r="G168" s="175"/>
      <c r="H168" s="175"/>
      <c r="I168" s="27"/>
      <c r="J168" s="27"/>
      <c r="K168" s="161"/>
      <c r="L168" s="161"/>
      <c r="M168" s="161"/>
      <c r="N168" s="33"/>
      <c r="O168" s="33"/>
    </row>
    <row r="169" spans="1:15" ht="22.5" customHeight="1">
      <c r="A169" s="175"/>
      <c r="B169" s="175"/>
      <c r="C169" s="175"/>
      <c r="D169" s="175"/>
      <c r="E169" s="175"/>
      <c r="F169" s="175"/>
      <c r="G169" s="175"/>
      <c r="H169" s="175"/>
      <c r="I169" s="27"/>
      <c r="J169" s="27"/>
      <c r="K169" s="161"/>
      <c r="L169" s="161"/>
      <c r="M169" s="161"/>
      <c r="N169" s="33"/>
      <c r="O169" s="33"/>
    </row>
    <row r="170" spans="1:15" ht="22.5" customHeight="1">
      <c r="A170" s="175"/>
      <c r="B170" s="175"/>
      <c r="C170" s="175"/>
      <c r="D170" s="175"/>
      <c r="E170" s="175"/>
      <c r="F170" s="175"/>
      <c r="G170" s="175"/>
      <c r="H170" s="175"/>
      <c r="I170" s="27"/>
      <c r="J170" s="27"/>
      <c r="K170" s="161"/>
      <c r="L170" s="161"/>
      <c r="M170" s="161"/>
      <c r="N170" s="33"/>
      <c r="O170" s="33"/>
    </row>
    <row r="171" spans="1:15" ht="22.5" customHeight="1">
      <c r="A171" s="175"/>
      <c r="B171" s="175"/>
      <c r="C171" s="175"/>
      <c r="D171" s="175"/>
      <c r="E171" s="175"/>
      <c r="F171" s="175"/>
      <c r="G171" s="175"/>
      <c r="H171" s="175"/>
      <c r="I171" s="27"/>
      <c r="J171" s="27"/>
      <c r="K171" s="161"/>
      <c r="L171" s="161"/>
      <c r="M171" s="161"/>
      <c r="N171" s="33"/>
      <c r="O171" s="33"/>
    </row>
    <row r="172" spans="1:15" ht="22.5" customHeight="1">
      <c r="A172" s="175"/>
      <c r="B172" s="175"/>
      <c r="C172" s="175"/>
      <c r="D172" s="175"/>
      <c r="E172" s="175"/>
      <c r="F172" s="175"/>
      <c r="G172" s="175"/>
      <c r="H172" s="175"/>
      <c r="I172" s="27"/>
      <c r="J172" s="27"/>
      <c r="K172" s="161"/>
      <c r="L172" s="161"/>
      <c r="M172" s="161"/>
      <c r="N172" s="33"/>
      <c r="O172" s="33"/>
    </row>
    <row r="173" spans="1:15" ht="22.5" customHeight="1">
      <c r="A173" s="175"/>
      <c r="B173" s="175"/>
      <c r="C173" s="175"/>
      <c r="D173" s="175"/>
      <c r="E173" s="175"/>
      <c r="F173" s="175"/>
      <c r="G173" s="175"/>
      <c r="H173" s="175"/>
      <c r="I173" s="27"/>
      <c r="J173" s="27"/>
      <c r="K173" s="161"/>
      <c r="L173" s="161"/>
      <c r="M173" s="161"/>
      <c r="N173" s="33"/>
      <c r="O173" s="33"/>
    </row>
    <row r="174" spans="1:15" ht="22.5" customHeight="1">
      <c r="A174" s="175"/>
      <c r="B174" s="175"/>
      <c r="C174" s="175"/>
      <c r="D174" s="175"/>
      <c r="E174" s="175"/>
      <c r="F174" s="175"/>
      <c r="G174" s="175"/>
      <c r="H174" s="175"/>
      <c r="I174" s="27"/>
      <c r="J174" s="27"/>
      <c r="K174" s="161"/>
      <c r="L174" s="161"/>
      <c r="M174" s="161"/>
      <c r="N174" s="33"/>
      <c r="O174" s="33"/>
    </row>
    <row r="175" spans="1:26" ht="24" thickBot="1">
      <c r="A175" s="200"/>
      <c r="B175" s="114"/>
      <c r="C175" s="114"/>
      <c r="D175" s="201"/>
      <c r="E175" s="114"/>
      <c r="F175" s="114"/>
      <c r="G175" s="114"/>
      <c r="H175" s="114"/>
      <c r="I175" s="202"/>
      <c r="J175" s="202"/>
      <c r="K175" s="203"/>
      <c r="L175" s="203"/>
      <c r="M175" s="203"/>
      <c r="N175" s="204"/>
      <c r="O175" s="204"/>
      <c r="P175" s="205"/>
      <c r="Q175" s="205"/>
      <c r="R175" s="205"/>
      <c r="S175" s="205"/>
      <c r="T175" s="205"/>
      <c r="U175" s="205"/>
      <c r="V175" s="205"/>
      <c r="W175" s="205"/>
      <c r="X175" s="205"/>
      <c r="Y175" s="205"/>
      <c r="Z175" s="205"/>
    </row>
    <row r="176" spans="1:26" ht="23.25" thickTop="1">
      <c r="A176" s="171"/>
      <c r="B176" s="45"/>
      <c r="C176" s="45"/>
      <c r="D176" s="172"/>
      <c r="E176" s="45"/>
      <c r="F176" s="45"/>
      <c r="G176" s="45"/>
      <c r="H176" s="45"/>
      <c r="I176" s="45"/>
      <c r="J176" s="45"/>
      <c r="K176" s="176"/>
      <c r="L176" s="176"/>
      <c r="M176" s="176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</row>
    <row r="177" spans="1:42" ht="12.75">
      <c r="A177" s="46"/>
      <c r="B177" s="177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</row>
    <row r="178" spans="1:42" ht="17.25">
      <c r="A178" s="45" t="s">
        <v>17</v>
      </c>
      <c r="B178" s="178"/>
      <c r="C178" s="179"/>
      <c r="D178" s="179"/>
      <c r="E178" s="179"/>
      <c r="F178" s="179"/>
      <c r="G178" s="179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</row>
    <row r="179" spans="1:42" ht="13.5">
      <c r="A179" s="179" t="s">
        <v>45</v>
      </c>
      <c r="B179" s="179">
        <f>3*$B$41/($B$41^2+$B$41+1)</f>
        <v>0.5714285714285714</v>
      </c>
      <c r="C179" s="179"/>
      <c r="D179" s="179"/>
      <c r="E179" s="179"/>
      <c r="F179" s="179"/>
      <c r="G179" s="179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</row>
    <row r="180" spans="1:42" ht="13.5">
      <c r="A180" s="179" t="s">
        <v>46</v>
      </c>
      <c r="B180" s="179">
        <f>3*($B$41^2-$B$41+1)/(4*$B$41^2-5*$B$41+4)</f>
        <v>0.8125</v>
      </c>
      <c r="C180" s="179"/>
      <c r="D180" s="179"/>
      <c r="E180" s="179"/>
      <c r="F180" s="179"/>
      <c r="G180" s="179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</row>
    <row r="181" spans="1:42" ht="13.5">
      <c r="A181" s="179" t="s">
        <v>41</v>
      </c>
      <c r="B181" s="179">
        <f>IF($B$41&lt;1,B179,B180)</f>
        <v>0.8125</v>
      </c>
      <c r="C181" s="179"/>
      <c r="D181" s="179"/>
      <c r="E181" s="179"/>
      <c r="F181" s="179"/>
      <c r="G181" s="179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</row>
    <row r="182" spans="1:42" ht="13.5">
      <c r="A182" s="179" t="s">
        <v>42</v>
      </c>
      <c r="B182" s="179">
        <f>B179</f>
        <v>0.5714285714285714</v>
      </c>
      <c r="C182" s="179"/>
      <c r="D182" s="179"/>
      <c r="E182" s="179"/>
      <c r="F182" s="179"/>
      <c r="G182" s="179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</row>
    <row r="183" spans="1:42" ht="13.5">
      <c r="A183" s="179"/>
      <c r="B183" s="179"/>
      <c r="C183" s="179"/>
      <c r="D183" s="179"/>
      <c r="E183" s="179"/>
      <c r="F183" s="179"/>
      <c r="G183" s="179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</row>
    <row r="184" spans="1:42" ht="13.5">
      <c r="A184" s="179" t="s">
        <v>47</v>
      </c>
      <c r="B184" s="179">
        <f>3*$C$41/($C$41^2+$C$41+1)</f>
        <v>0.5714285714285714</v>
      </c>
      <c r="C184" s="179"/>
      <c r="D184" s="179"/>
      <c r="E184" s="179"/>
      <c r="F184" s="179"/>
      <c r="G184" s="179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</row>
    <row r="185" spans="1:42" ht="13.5">
      <c r="A185" s="179" t="s">
        <v>48</v>
      </c>
      <c r="B185" s="179">
        <f>3*($C$41^2-$C$41+1)/(4*$C$41^2-5*$C$41+4)</f>
        <v>0.8125</v>
      </c>
      <c r="C185" s="179"/>
      <c r="D185" s="179"/>
      <c r="E185" s="179"/>
      <c r="F185" s="179"/>
      <c r="G185" s="179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</row>
    <row r="186" spans="1:42" ht="13.5">
      <c r="A186" s="179" t="s">
        <v>44</v>
      </c>
      <c r="B186" s="179">
        <f>IF($C$41&lt;1,B184,B185)</f>
        <v>0.8125</v>
      </c>
      <c r="C186" s="179"/>
      <c r="D186" s="179"/>
      <c r="E186" s="179"/>
      <c r="F186" s="179"/>
      <c r="G186" s="179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</row>
    <row r="187" spans="1:42" ht="13.5">
      <c r="A187" s="179" t="s">
        <v>43</v>
      </c>
      <c r="B187" s="179">
        <f>B184</f>
        <v>0.5714285714285714</v>
      </c>
      <c r="C187" s="179"/>
      <c r="D187" s="179"/>
      <c r="E187" s="179"/>
      <c r="F187" s="179"/>
      <c r="G187" s="179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</row>
    <row r="188" spans="1:42" ht="13.5">
      <c r="A188" s="179"/>
      <c r="B188" s="179"/>
      <c r="C188" s="179"/>
      <c r="D188" s="179"/>
      <c r="E188" s="179"/>
      <c r="F188" s="179"/>
      <c r="G188" s="179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</row>
    <row r="189" spans="1:42" ht="13.5">
      <c r="A189" s="179" t="s">
        <v>49</v>
      </c>
      <c r="B189" s="179">
        <f>1/($A$41/B181+(1-$A$41)/B186)</f>
        <v>0.8125</v>
      </c>
      <c r="C189" s="179"/>
      <c r="D189" s="179"/>
      <c r="E189" s="179"/>
      <c r="F189" s="179"/>
      <c r="G189" s="179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</row>
    <row r="190" spans="1:42" ht="13.5">
      <c r="A190" s="179" t="s">
        <v>50</v>
      </c>
      <c r="B190" s="179">
        <f>1/($A$41/B182+(1-$A$41)/B187)</f>
        <v>0.5714285714285714</v>
      </c>
      <c r="C190" s="179"/>
      <c r="D190" s="179"/>
      <c r="E190" s="179"/>
      <c r="F190" s="179"/>
      <c r="G190" s="179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</row>
    <row r="191" spans="1:42" ht="13.5">
      <c r="A191" s="179"/>
      <c r="B191" s="179"/>
      <c r="C191" s="179"/>
      <c r="D191" s="179"/>
      <c r="E191" s="179"/>
      <c r="F191" s="179"/>
      <c r="G191" s="179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</row>
    <row r="192" spans="1:42" ht="13.5">
      <c r="A192" s="179" t="s">
        <v>51</v>
      </c>
      <c r="B192" s="179">
        <f>B189</f>
        <v>0.8125</v>
      </c>
      <c r="C192" s="179"/>
      <c r="D192" s="179" t="s">
        <v>69</v>
      </c>
      <c r="E192" s="179"/>
      <c r="F192" s="179"/>
      <c r="G192" s="179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</row>
    <row r="193" spans="1:42" ht="13.5">
      <c r="A193" s="179" t="s">
        <v>52</v>
      </c>
      <c r="B193" s="179">
        <f>IF(B190=1,-1,-B190*(1-B189)/(1-B190))</f>
        <v>-0.24999999999999997</v>
      </c>
      <c r="C193" s="179"/>
      <c r="D193" s="179" t="s">
        <v>70</v>
      </c>
      <c r="E193" s="179"/>
      <c r="F193" s="179"/>
      <c r="G193" s="179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</row>
    <row r="194" spans="1:42" ht="13.5">
      <c r="A194" s="179"/>
      <c r="B194" s="178"/>
      <c r="C194" s="179"/>
      <c r="D194" s="179"/>
      <c r="E194" s="179"/>
      <c r="F194" s="179"/>
      <c r="G194" s="179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</row>
    <row r="195" spans="1:42" ht="13.5">
      <c r="A195" s="179" t="s">
        <v>1</v>
      </c>
      <c r="B195" s="179">
        <f>$B$51/$C$51</f>
        <v>0.03125</v>
      </c>
      <c r="C195" s="179"/>
      <c r="D195" s="179" t="s">
        <v>18</v>
      </c>
      <c r="E195" s="179"/>
      <c r="F195" s="179"/>
      <c r="G195" s="179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</row>
    <row r="196" spans="1:42" ht="13.5">
      <c r="A196" s="179" t="s">
        <v>27</v>
      </c>
      <c r="B196" s="178">
        <f>F51/G51</f>
        <v>12499.999999999998</v>
      </c>
      <c r="C196" s="179"/>
      <c r="D196" s="179" t="s">
        <v>36</v>
      </c>
      <c r="E196" s="179"/>
      <c r="F196" s="179"/>
      <c r="G196" s="179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</row>
    <row r="197" spans="1:42" ht="13.5">
      <c r="A197" s="179"/>
      <c r="B197" s="178"/>
      <c r="C197" s="179"/>
      <c r="D197" s="179"/>
      <c r="E197" s="179"/>
      <c r="F197" s="179"/>
      <c r="G197" s="179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</row>
    <row r="198" spans="1:42" ht="13.5">
      <c r="A198" s="179" t="s">
        <v>2</v>
      </c>
      <c r="B198" s="178">
        <f>$D$51-$E$51</f>
        <v>0.001</v>
      </c>
      <c r="C198" s="179"/>
      <c r="D198" s="179" t="s">
        <v>19</v>
      </c>
      <c r="E198" s="179"/>
      <c r="F198" s="179"/>
      <c r="G198" s="179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199"/>
      <c r="W198" s="46"/>
      <c r="X198" s="46"/>
      <c r="Y198" s="46"/>
      <c r="Z198" s="46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</row>
    <row r="199" spans="1:42" ht="13.5">
      <c r="A199" s="179"/>
      <c r="B199" s="178"/>
      <c r="C199" s="179"/>
      <c r="D199" s="179"/>
      <c r="E199" s="179"/>
      <c r="F199" s="179"/>
      <c r="G199" s="179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199"/>
      <c r="W199" s="46"/>
      <c r="X199" s="46"/>
      <c r="Y199" s="46"/>
      <c r="Z199" s="46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</row>
    <row r="200" spans="1:42" ht="13.5">
      <c r="A200" s="179"/>
      <c r="B200" s="178"/>
      <c r="C200" s="179"/>
      <c r="D200" s="179"/>
      <c r="E200" s="179"/>
      <c r="F200" s="179"/>
      <c r="G200" s="179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199"/>
      <c r="W200" s="46"/>
      <c r="X200" s="46"/>
      <c r="Y200" s="46"/>
      <c r="Z200" s="46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</row>
    <row r="201" spans="1:42" ht="12.75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</row>
    <row r="202" spans="1:42" ht="12.75">
      <c r="A202" s="46"/>
      <c r="B202" s="46" t="s">
        <v>3</v>
      </c>
      <c r="C202" s="46" t="s">
        <v>4</v>
      </c>
      <c r="D202" s="46" t="s">
        <v>5</v>
      </c>
      <c r="E202" s="46" t="s">
        <v>6</v>
      </c>
      <c r="F202" s="46"/>
      <c r="G202" s="46"/>
      <c r="H202" s="46" t="s">
        <v>5</v>
      </c>
      <c r="I202" s="46" t="s">
        <v>7</v>
      </c>
      <c r="J202" s="46" t="s">
        <v>58</v>
      </c>
      <c r="K202" s="46"/>
      <c r="L202" s="46"/>
      <c r="M202" s="46"/>
      <c r="N202" s="46"/>
      <c r="O202" s="46"/>
      <c r="P202" s="46"/>
      <c r="Q202" s="46" t="s">
        <v>5</v>
      </c>
      <c r="R202" s="46" t="s">
        <v>34</v>
      </c>
      <c r="S202" s="46"/>
      <c r="T202" s="46"/>
      <c r="U202" s="46"/>
      <c r="V202" s="46"/>
      <c r="W202" s="46"/>
      <c r="X202" s="46" t="s">
        <v>60</v>
      </c>
      <c r="Y202" s="46"/>
      <c r="Z202" s="46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</row>
    <row r="203" spans="1:42" ht="12.75">
      <c r="A203" s="46" t="s">
        <v>8</v>
      </c>
      <c r="B203" s="46" t="s">
        <v>9</v>
      </c>
      <c r="C203" s="46" t="s">
        <v>10</v>
      </c>
      <c r="D203" s="46" t="s">
        <v>11</v>
      </c>
      <c r="E203" s="46" t="s">
        <v>35</v>
      </c>
      <c r="F203" s="46" t="s">
        <v>12</v>
      </c>
      <c r="G203" s="46" t="s">
        <v>12</v>
      </c>
      <c r="H203" s="46" t="s">
        <v>13</v>
      </c>
      <c r="I203" s="46" t="s">
        <v>14</v>
      </c>
      <c r="J203" s="46" t="s">
        <v>15</v>
      </c>
      <c r="K203" s="46" t="s">
        <v>20</v>
      </c>
      <c r="L203" s="46" t="s">
        <v>21</v>
      </c>
      <c r="M203" s="46" t="s">
        <v>56</v>
      </c>
      <c r="N203" s="46"/>
      <c r="O203" s="46" t="s">
        <v>55</v>
      </c>
      <c r="P203" s="46" t="s">
        <v>8</v>
      </c>
      <c r="Q203" s="46" t="s">
        <v>11</v>
      </c>
      <c r="R203" s="46" t="s">
        <v>35</v>
      </c>
      <c r="S203" s="46" t="s">
        <v>12</v>
      </c>
      <c r="T203" s="46" t="s">
        <v>12</v>
      </c>
      <c r="U203" s="46"/>
      <c r="V203" s="46" t="s">
        <v>59</v>
      </c>
      <c r="W203" s="46"/>
      <c r="X203" s="46"/>
      <c r="Y203" s="46"/>
      <c r="Z203" s="46"/>
      <c r="AB203" s="3"/>
      <c r="AC203" s="3"/>
      <c r="AD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</row>
    <row r="204" spans="1:42" ht="12.75">
      <c r="A204" s="46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 t="s">
        <v>57</v>
      </c>
      <c r="N204" s="46" t="s">
        <v>20</v>
      </c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</row>
    <row r="205" spans="1:42" ht="12.75">
      <c r="A205" s="46">
        <v>0.001</v>
      </c>
      <c r="B205" s="46">
        <f aca="true" t="shared" si="0" ref="B205:B236">MIN($C$46*(1-A205/$E$46),1)</f>
        <v>0.8114583333333334</v>
      </c>
      <c r="C205" s="46">
        <f aca="true" t="shared" si="1" ref="C205:C236">MIN($D$46*(1-A205/$F$46),1)</f>
        <v>-0.2489583333333333</v>
      </c>
      <c r="D205" s="46">
        <f aca="true" t="shared" si="2" ref="D205:D236">0.5*(B205+$B$195*C205+SQRT((B205+$B$195*C205)^2+4*$B$195*(1-B205-C205)))</f>
        <v>0.8203444039022743</v>
      </c>
      <c r="E205" s="46">
        <f aca="true" t="shared" si="3" ref="E205:E236">$C$51*($B$195+D205*(1+A205*($B$195-1)))/($B$195+D205-A205*($B$195-1))</f>
        <v>31933.810561408056</v>
      </c>
      <c r="F205" s="46">
        <f aca="true" t="shared" si="4" ref="F205:F236">$C$51*($B$195+1*(1+A205*($B$195-1)))/($B$195+1-A205*($B$195-1))</f>
        <v>31939.935212376255</v>
      </c>
      <c r="G205" s="46">
        <f aca="true" t="shared" si="5" ref="G205:G236">$C$51*($B$195+$B$195*(1+A205*($B$195-1)))/($B$195+$B$195-A205*($B$195-1))</f>
        <v>31496.307237813882</v>
      </c>
      <c r="H205" s="46">
        <f aca="true" t="shared" si="6" ref="H205:H236">$B$195*(1+D205)/($B$195+D205*(1+A205*($B$195-1)))</f>
        <v>0.06686152209362936</v>
      </c>
      <c r="I205" s="46">
        <f aca="true" t="shared" si="7" ref="I205:I236">($B$195+D205)/($B$195+D205*(1+A205*($B$195-1)))</f>
        <v>1.0009340725504567</v>
      </c>
      <c r="J205" s="46">
        <f aca="true" t="shared" si="8" ref="J205:J236">$E$51+$B$198*($C$51/E205-1)/(1/$B$195-1)</f>
        <v>-0.0009999331384779064</v>
      </c>
      <c r="K205" s="46">
        <f aca="true" t="shared" si="9" ref="K205:K236">-3*($C$51/1.8)*$B$198*(A205*(1/$B$195-1)-($C$51/E205-1))/A205/(1/$B$195-1)/(1/$B$195-1)</f>
        <v>-1.605399531881929</v>
      </c>
      <c r="L205" s="46">
        <f aca="true" t="shared" si="10" ref="L205:L236">-A205*K205/(1-A205)</f>
        <v>0.0016070065384203496</v>
      </c>
      <c r="M205" s="46">
        <f aca="true" t="shared" si="11" ref="M205:M236">(1-A205)/(1+A205)</f>
        <v>0.9980019980019981</v>
      </c>
      <c r="N205" s="46">
        <f aca="true" t="shared" si="12" ref="N205:N236">-3*($B$51/1.8)*$B$198*M205/(M205+$B$195)</f>
        <v>-1.6160635748733658</v>
      </c>
      <c r="O205" s="46">
        <f aca="true" t="shared" si="13" ref="O205:O236">-N205*(3-M205)/4/M205</f>
        <v>0.8104583093208771</v>
      </c>
      <c r="P205" s="46">
        <f aca="true" t="shared" si="14" ref="P205:P236">A205</f>
        <v>0.001</v>
      </c>
      <c r="Q205" s="46">
        <f aca="true" t="shared" si="15" ref="Q205:Q236">(B205+$B$196*C205+SQRT((B205+$B$196*C205)^2+4*$B$196*(1-B205-C205)))</f>
        <v>3.513577027350948</v>
      </c>
      <c r="R205" s="177">
        <f aca="true" t="shared" si="16" ref="R205:R236">$G$51*($B$196+Q205*(1+A205*($B$196-1)))/($B$196+Q205-A205*($B$196-1))</f>
        <v>8.036131700218246E-05</v>
      </c>
      <c r="S205" s="177">
        <f aca="true" t="shared" si="17" ref="S205:S236">$G$51*($B$196+2*(1+A205*($B$196-1)))/($B$196+2-A205*($B$196-1))</f>
        <v>8.024018253411405E-05</v>
      </c>
      <c r="T205" s="177">
        <f aca="true" t="shared" si="18" ref="T205:T236">$G$51*($B$196+2*$B$196*(1+A205*($B$196-1)))/($B$196+2*$B$196-A205*($B$196-1))</f>
        <v>0.000746862267506175</v>
      </c>
      <c r="U205" s="46"/>
      <c r="V205" s="199">
        <f aca="true" t="shared" si="19" ref="V205:V236">IF(A205&lt;$F$46,0,MIN((A205-$F$46)/($E$46-$F$46+0.000001),1))</f>
        <v>0</v>
      </c>
      <c r="W205" s="46"/>
      <c r="X205" s="46">
        <f>-1</f>
        <v>-1</v>
      </c>
      <c r="Y205" s="46">
        <f aca="true" t="shared" si="20" ref="Y205:Y236">-X205</f>
        <v>1</v>
      </c>
      <c r="Z205" s="46"/>
      <c r="AB205" s="58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</row>
    <row r="206" spans="1:42" ht="12.75">
      <c r="A206" s="46">
        <v>0.01</v>
      </c>
      <c r="B206" s="46">
        <f t="shared" si="0"/>
        <v>0.8020833333333334</v>
      </c>
      <c r="C206" s="46">
        <f t="shared" si="1"/>
        <v>-0.23958333333333331</v>
      </c>
      <c r="D206" s="46">
        <f t="shared" si="2"/>
        <v>0.8114451516150082</v>
      </c>
      <c r="E206" s="46">
        <f t="shared" si="3"/>
        <v>31341.201987233446</v>
      </c>
      <c r="F206" s="46">
        <f t="shared" si="4"/>
        <v>31404.383068147697</v>
      </c>
      <c r="G206" s="46">
        <f t="shared" si="5"/>
        <v>27571.428571428572</v>
      </c>
      <c r="H206" s="46">
        <f t="shared" si="6"/>
        <v>0.06780706370986567</v>
      </c>
      <c r="I206" s="46">
        <f t="shared" si="7"/>
        <v>1.009416090265557</v>
      </c>
      <c r="J206" s="46">
        <f t="shared" si="8"/>
        <v>-0.0009993219293629014</v>
      </c>
      <c r="K206" s="46">
        <f t="shared" si="9"/>
        <v>-1.6037727936174353</v>
      </c>
      <c r="L206" s="46">
        <f t="shared" si="10"/>
        <v>0.016199725188054903</v>
      </c>
      <c r="M206" s="46">
        <f t="shared" si="11"/>
        <v>0.9801980198019802</v>
      </c>
      <c r="N206" s="46">
        <f t="shared" si="12"/>
        <v>-1.615172835729581</v>
      </c>
      <c r="O206" s="46">
        <f t="shared" si="13"/>
        <v>0.8320587335576629</v>
      </c>
      <c r="P206" s="46">
        <f t="shared" si="14"/>
        <v>0.01</v>
      </c>
      <c r="Q206" s="46">
        <f t="shared" si="15"/>
        <v>3.6509263189677768</v>
      </c>
      <c r="R206" s="177">
        <f t="shared" si="16"/>
        <v>8.375691221574255E-05</v>
      </c>
      <c r="S206" s="177">
        <f t="shared" si="17"/>
        <v>8.242365482454971E-05</v>
      </c>
      <c r="T206" s="177">
        <f t="shared" si="18"/>
        <v>0.006768693841152149</v>
      </c>
      <c r="U206" s="46"/>
      <c r="V206" s="199">
        <f t="shared" si="19"/>
        <v>0</v>
      </c>
      <c r="W206" s="46"/>
      <c r="X206" s="46">
        <f aca="true" t="shared" si="21" ref="X206:X237">X205+0.02</f>
        <v>-0.98</v>
      </c>
      <c r="Y206" s="46">
        <f t="shared" si="20"/>
        <v>0.98</v>
      </c>
      <c r="Z206" s="46"/>
      <c r="AB206" s="58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</row>
    <row r="207" spans="1:42" ht="12.75">
      <c r="A207" s="46">
        <f aca="true" t="shared" si="22" ref="A207:A238">A206+0.01</f>
        <v>0.02</v>
      </c>
      <c r="B207" s="46">
        <f t="shared" si="0"/>
        <v>0.7916666666666666</v>
      </c>
      <c r="C207" s="46">
        <f t="shared" si="1"/>
        <v>-0.22916666666666663</v>
      </c>
      <c r="D207" s="46">
        <f t="shared" si="2"/>
        <v>0.8015617544131908</v>
      </c>
      <c r="E207" s="46">
        <f t="shared" si="3"/>
        <v>30689.2916582524</v>
      </c>
      <c r="F207" s="46">
        <f t="shared" si="4"/>
        <v>30819.750148721</v>
      </c>
      <c r="G207" s="46">
        <f t="shared" si="5"/>
        <v>24190.839694656486</v>
      </c>
      <c r="H207" s="46">
        <f t="shared" si="6"/>
        <v>0.06888545151310622</v>
      </c>
      <c r="I207" s="46">
        <f t="shared" si="7"/>
        <v>1.0190023377242223</v>
      </c>
      <c r="J207" s="46">
        <f t="shared" si="8"/>
        <v>-0.000998622290969738</v>
      </c>
      <c r="K207" s="46">
        <f t="shared" si="9"/>
        <v>-1.60191750277315</v>
      </c>
      <c r="L207" s="46">
        <f t="shared" si="10"/>
        <v>0.03269219393414592</v>
      </c>
      <c r="M207" s="46">
        <f t="shared" si="11"/>
        <v>0.9607843137254901</v>
      </c>
      <c r="N207" s="46">
        <f t="shared" si="12"/>
        <v>-1.614165122503603</v>
      </c>
      <c r="O207" s="46">
        <f t="shared" si="13"/>
        <v>0.856495779287626</v>
      </c>
      <c r="P207" s="46">
        <f t="shared" si="14"/>
        <v>0.02</v>
      </c>
      <c r="Q207" s="46">
        <f t="shared" si="15"/>
        <v>3.816693983274945</v>
      </c>
      <c r="R207" s="177">
        <f t="shared" si="16"/>
        <v>8.786089902784672E-05</v>
      </c>
      <c r="S207" s="177">
        <f t="shared" si="17"/>
        <v>8.489675988122775E-05</v>
      </c>
      <c r="T207" s="177">
        <f t="shared" si="18"/>
        <v>0.013502274629651206</v>
      </c>
      <c r="U207" s="46"/>
      <c r="V207" s="199">
        <f t="shared" si="19"/>
        <v>0</v>
      </c>
      <c r="W207" s="46"/>
      <c r="X207" s="46">
        <f t="shared" si="21"/>
        <v>-0.96</v>
      </c>
      <c r="Y207" s="46">
        <f t="shared" si="20"/>
        <v>0.96</v>
      </c>
      <c r="Z207" s="46"/>
      <c r="AB207" s="58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</row>
    <row r="208" spans="1:42" ht="12.75">
      <c r="A208" s="46">
        <f t="shared" si="22"/>
        <v>0.03</v>
      </c>
      <c r="B208" s="46">
        <f t="shared" si="0"/>
        <v>0.78125</v>
      </c>
      <c r="C208" s="46">
        <f t="shared" si="1"/>
        <v>-0.21874999999999997</v>
      </c>
      <c r="D208" s="46">
        <f t="shared" si="2"/>
        <v>0.7916834335894176</v>
      </c>
      <c r="E208" s="46">
        <f t="shared" si="3"/>
        <v>30044.27987558783</v>
      </c>
      <c r="F208" s="46">
        <f t="shared" si="4"/>
        <v>30245.80017683466</v>
      </c>
      <c r="G208" s="46">
        <f t="shared" si="5"/>
        <v>21525.597269624577</v>
      </c>
      <c r="H208" s="46">
        <f t="shared" si="6"/>
        <v>0.0699941843727808</v>
      </c>
      <c r="I208" s="46">
        <f t="shared" si="7"/>
        <v>1.0287630664626974</v>
      </c>
      <c r="J208" s="46">
        <f t="shared" si="8"/>
        <v>-0.0009979001744688167</v>
      </c>
      <c r="K208" s="46">
        <f t="shared" si="9"/>
        <v>-1.6000100053801618</v>
      </c>
      <c r="L208" s="46">
        <f t="shared" si="10"/>
        <v>0.049484845527221495</v>
      </c>
      <c r="M208" s="46">
        <f t="shared" si="11"/>
        <v>0.9417475728155339</v>
      </c>
      <c r="N208" s="46">
        <f t="shared" si="12"/>
        <v>-1.6131379274503688</v>
      </c>
      <c r="O208" s="46">
        <f t="shared" si="13"/>
        <v>0.8814052593285521</v>
      </c>
      <c r="P208" s="46">
        <f t="shared" si="14"/>
        <v>0.03</v>
      </c>
      <c r="Q208" s="46">
        <f t="shared" si="15"/>
        <v>3.9982192384882183</v>
      </c>
      <c r="R208" s="177">
        <f t="shared" si="16"/>
        <v>9.236163184043508E-05</v>
      </c>
      <c r="S208" s="177">
        <f t="shared" si="17"/>
        <v>8.742084418031457E-05</v>
      </c>
      <c r="T208" s="177">
        <f t="shared" si="18"/>
        <v>0.020281195732367082</v>
      </c>
      <c r="U208" s="46"/>
      <c r="V208" s="199">
        <f t="shared" si="19"/>
        <v>0</v>
      </c>
      <c r="W208" s="46"/>
      <c r="X208" s="46">
        <f t="shared" si="21"/>
        <v>-0.94</v>
      </c>
      <c r="Y208" s="46">
        <f t="shared" si="20"/>
        <v>0.94</v>
      </c>
      <c r="Z208" s="46"/>
      <c r="AB208" s="58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</row>
    <row r="209" spans="1:42" ht="12.75">
      <c r="A209" s="46">
        <f t="shared" si="22"/>
        <v>0.04</v>
      </c>
      <c r="B209" s="46">
        <f t="shared" si="0"/>
        <v>0.7708333333333333</v>
      </c>
      <c r="C209" s="46">
        <f t="shared" si="1"/>
        <v>-0.2083333333333333</v>
      </c>
      <c r="D209" s="46">
        <f t="shared" si="2"/>
        <v>0.7818103733017842</v>
      </c>
      <c r="E209" s="46">
        <f t="shared" si="3"/>
        <v>29406.177557652925</v>
      </c>
      <c r="F209" s="46">
        <f t="shared" si="4"/>
        <v>29682.242990654206</v>
      </c>
      <c r="G209" s="46">
        <f t="shared" si="5"/>
        <v>19370.370370370372</v>
      </c>
      <c r="H209" s="46">
        <f t="shared" si="6"/>
        <v>0.07113445085184156</v>
      </c>
      <c r="I209" s="46">
        <f t="shared" si="7"/>
        <v>1.0387027312145065</v>
      </c>
      <c r="J209" s="46">
        <f t="shared" si="8"/>
        <v>-0.0009971546219659263</v>
      </c>
      <c r="K209" s="46">
        <f t="shared" si="9"/>
        <v>-1.598048256598982</v>
      </c>
      <c r="L209" s="46">
        <f t="shared" si="10"/>
        <v>0.0665853440249576</v>
      </c>
      <c r="M209" s="46">
        <f t="shared" si="11"/>
        <v>0.923076923076923</v>
      </c>
      <c r="N209" s="46">
        <f t="shared" si="12"/>
        <v>-1.6120906801007557</v>
      </c>
      <c r="O209" s="46">
        <f t="shared" si="13"/>
        <v>0.9068010075566753</v>
      </c>
      <c r="P209" s="46">
        <f t="shared" si="14"/>
        <v>0.04</v>
      </c>
      <c r="Q209" s="46">
        <f t="shared" si="15"/>
        <v>4.197859138206695</v>
      </c>
      <c r="R209" s="177">
        <f t="shared" si="16"/>
        <v>9.731869484914977E-05</v>
      </c>
      <c r="S209" s="177">
        <f t="shared" si="17"/>
        <v>8.999750042492777E-05</v>
      </c>
      <c r="T209" s="177">
        <f t="shared" si="18"/>
        <v>0.027105916642252276</v>
      </c>
      <c r="U209" s="46"/>
      <c r="V209" s="199">
        <f t="shared" si="19"/>
        <v>0</v>
      </c>
      <c r="W209" s="46"/>
      <c r="X209" s="46">
        <f t="shared" si="21"/>
        <v>-0.9199999999999999</v>
      </c>
      <c r="Y209" s="46">
        <f t="shared" si="20"/>
        <v>0.9199999999999999</v>
      </c>
      <c r="Z209" s="46"/>
      <c r="AB209" s="58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</row>
    <row r="210" spans="1:42" ht="12.75">
      <c r="A210" s="46">
        <f t="shared" si="22"/>
        <v>0.05</v>
      </c>
      <c r="B210" s="46">
        <f t="shared" si="0"/>
        <v>0.7604166666666666</v>
      </c>
      <c r="C210" s="46">
        <f t="shared" si="1"/>
        <v>-0.19791666666666663</v>
      </c>
      <c r="D210" s="46">
        <f t="shared" si="2"/>
        <v>0.7719427665096292</v>
      </c>
      <c r="E210" s="46">
        <f t="shared" si="3"/>
        <v>28774.995680524145</v>
      </c>
      <c r="F210" s="46">
        <f t="shared" si="4"/>
        <v>29128.7988422576</v>
      </c>
      <c r="G210" s="46">
        <f t="shared" si="5"/>
        <v>17591.54929577465</v>
      </c>
      <c r="H210" s="46">
        <f t="shared" si="6"/>
        <v>0.07230749818868563</v>
      </c>
      <c r="I210" s="46">
        <f t="shared" si="7"/>
        <v>1.048825921147964</v>
      </c>
      <c r="J210" s="46">
        <f t="shared" si="8"/>
        <v>-0.0009963846250905658</v>
      </c>
      <c r="K210" s="46">
        <f t="shared" si="9"/>
        <v>-1.5960301106431214</v>
      </c>
      <c r="L210" s="46">
        <f t="shared" si="10"/>
        <v>0.08400158477069061</v>
      </c>
      <c r="M210" s="46">
        <f t="shared" si="11"/>
        <v>0.9047619047619047</v>
      </c>
      <c r="N210" s="46">
        <f t="shared" si="12"/>
        <v>-1.6110227874933756</v>
      </c>
      <c r="O210" s="46">
        <f t="shared" si="13"/>
        <v>0.9326974032856387</v>
      </c>
      <c r="P210" s="46">
        <f t="shared" si="14"/>
        <v>0.05</v>
      </c>
      <c r="Q210" s="46">
        <f t="shared" si="15"/>
        <v>4.418465060807648</v>
      </c>
      <c r="R210" s="177">
        <f t="shared" si="16"/>
        <v>0.00010280418353539126</v>
      </c>
      <c r="S210" s="177">
        <f t="shared" si="17"/>
        <v>9.262838836243009E-05</v>
      </c>
      <c r="T210" s="177">
        <f t="shared" si="18"/>
        <v>0.03397690308216531</v>
      </c>
      <c r="U210" s="46"/>
      <c r="V210" s="199">
        <f t="shared" si="19"/>
        <v>0</v>
      </c>
      <c r="W210" s="46"/>
      <c r="X210" s="46">
        <f t="shared" si="21"/>
        <v>-0.8999999999999999</v>
      </c>
      <c r="Y210" s="46">
        <f t="shared" si="20"/>
        <v>0.8999999999999999</v>
      </c>
      <c r="Z210" s="46"/>
      <c r="AB210" s="58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</row>
    <row r="211" spans="1:42" ht="12.75">
      <c r="A211" s="46">
        <f t="shared" si="22"/>
        <v>0.060000000000000005</v>
      </c>
      <c r="B211" s="46">
        <f t="shared" si="0"/>
        <v>0.75</v>
      </c>
      <c r="C211" s="46">
        <f t="shared" si="1"/>
        <v>-0.18749999999999997</v>
      </c>
      <c r="D211" s="46">
        <f t="shared" si="2"/>
        <v>0.7620808154917114</v>
      </c>
      <c r="E211" s="46">
        <f t="shared" si="3"/>
        <v>28150.74527981013</v>
      </c>
      <c r="F211" s="46">
        <f t="shared" si="4"/>
        <v>28585.197934595526</v>
      </c>
      <c r="G211" s="46">
        <f t="shared" si="5"/>
        <v>16098.44559585492</v>
      </c>
      <c r="H211" s="46">
        <f t="shared" si="6"/>
        <v>0.07351463573977086</v>
      </c>
      <c r="I211" s="46">
        <f t="shared" si="7"/>
        <v>1.059137363676185</v>
      </c>
      <c r="J211" s="46">
        <f t="shared" si="8"/>
        <v>-0.0009955891218556138</v>
      </c>
      <c r="K211" s="46">
        <f t="shared" si="9"/>
        <v>-1.5939533148563079</v>
      </c>
      <c r="L211" s="46">
        <f t="shared" si="10"/>
        <v>0.10174170094827498</v>
      </c>
      <c r="M211" s="46">
        <f t="shared" si="11"/>
        <v>0.8867924528301886</v>
      </c>
      <c r="N211" s="46">
        <f t="shared" si="12"/>
        <v>-1.6099336330550202</v>
      </c>
      <c r="O211" s="46">
        <f t="shared" si="13"/>
        <v>0.9591093984157568</v>
      </c>
      <c r="P211" s="46">
        <f t="shared" si="14"/>
        <v>0.060000000000000005</v>
      </c>
      <c r="Q211" s="46">
        <f t="shared" si="15"/>
        <v>4.663519331507359</v>
      </c>
      <c r="R211" s="177">
        <f t="shared" si="16"/>
        <v>0.00010890616478038388</v>
      </c>
      <c r="S211" s="177">
        <f t="shared" si="17"/>
        <v>9.531523834970211E-05</v>
      </c>
      <c r="T211" s="177">
        <f t="shared" si="18"/>
        <v>0.04089462711081289</v>
      </c>
      <c r="U211" s="46"/>
      <c r="V211" s="199">
        <f t="shared" si="19"/>
        <v>0</v>
      </c>
      <c r="W211" s="46"/>
      <c r="X211" s="46">
        <f t="shared" si="21"/>
        <v>-0.8799999999999999</v>
      </c>
      <c r="Y211" s="46">
        <f t="shared" si="20"/>
        <v>0.8799999999999999</v>
      </c>
      <c r="Z211" s="46"/>
      <c r="AB211" s="58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</row>
    <row r="212" spans="1:42" ht="12.75">
      <c r="A212" s="46">
        <f t="shared" si="22"/>
        <v>0.07</v>
      </c>
      <c r="B212" s="46">
        <f t="shared" si="0"/>
        <v>0.7395833333333334</v>
      </c>
      <c r="C212" s="46">
        <f t="shared" si="1"/>
        <v>-0.1770833333333333</v>
      </c>
      <c r="D212" s="46">
        <f t="shared" si="2"/>
        <v>0.7522247324003293</v>
      </c>
      <c r="E212" s="46">
        <f t="shared" si="3"/>
        <v>27533.43745261221</v>
      </c>
      <c r="F212" s="46">
        <f t="shared" si="4"/>
        <v>28051.179982940004</v>
      </c>
      <c r="G212" s="46">
        <f t="shared" si="5"/>
        <v>14827.338129496404</v>
      </c>
      <c r="H212" s="46">
        <f t="shared" si="6"/>
        <v>0.07475723865206313</v>
      </c>
      <c r="I212" s="46">
        <f t="shared" si="7"/>
        <v>1.0696419282735006</v>
      </c>
      <c r="J212" s="46">
        <f t="shared" si="8"/>
        <v>-0.0009947669932943556</v>
      </c>
      <c r="K212" s="46">
        <f t="shared" si="9"/>
        <v>-1.5918155033942998</v>
      </c>
      <c r="L212" s="46">
        <f t="shared" si="10"/>
        <v>0.11981407014795806</v>
      </c>
      <c r="M212" s="46">
        <f t="shared" si="11"/>
        <v>0.8691588785046728</v>
      </c>
      <c r="N212" s="46">
        <f t="shared" si="12"/>
        <v>-1.608822575413558</v>
      </c>
      <c r="O212" s="46">
        <f t="shared" si="13"/>
        <v>0.9860525462212132</v>
      </c>
      <c r="P212" s="46">
        <f t="shared" si="14"/>
        <v>0.07</v>
      </c>
      <c r="Q212" s="46">
        <f t="shared" si="15"/>
        <v>4.937319753589236</v>
      </c>
      <c r="R212" s="177">
        <f t="shared" si="16"/>
        <v>0.00011573335100613087</v>
      </c>
      <c r="S212" s="177">
        <f t="shared" si="17"/>
        <v>9.80598551483736E-05</v>
      </c>
      <c r="T212" s="177">
        <f t="shared" si="18"/>
        <v>0.04785956723086127</v>
      </c>
      <c r="U212" s="46"/>
      <c r="V212" s="199">
        <f t="shared" si="19"/>
        <v>0</v>
      </c>
      <c r="W212" s="46"/>
      <c r="X212" s="46">
        <f t="shared" si="21"/>
        <v>-0.8599999999999999</v>
      </c>
      <c r="Y212" s="46">
        <f t="shared" si="20"/>
        <v>0.8599999999999999</v>
      </c>
      <c r="Z212" s="46"/>
      <c r="AB212" s="58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</row>
    <row r="213" spans="1:42" ht="12.75">
      <c r="A213" s="46">
        <f t="shared" si="22"/>
        <v>0.08</v>
      </c>
      <c r="B213" s="46">
        <f t="shared" si="0"/>
        <v>0.7291666666666667</v>
      </c>
      <c r="C213" s="46">
        <f t="shared" si="1"/>
        <v>-0.16666666666666663</v>
      </c>
      <c r="D213" s="46">
        <f t="shared" si="2"/>
        <v>0.7423747398542295</v>
      </c>
      <c r="E213" s="46">
        <f t="shared" si="3"/>
        <v>26923.083359580694</v>
      </c>
      <c r="F213" s="46">
        <f t="shared" si="4"/>
        <v>27526.493799323565</v>
      </c>
      <c r="G213" s="46">
        <f t="shared" si="5"/>
        <v>13732.142857142855</v>
      </c>
      <c r="H213" s="46">
        <f t="shared" si="6"/>
        <v>0.07603675178208005</v>
      </c>
      <c r="I213" s="46">
        <f t="shared" si="7"/>
        <v>1.0803446302798192</v>
      </c>
      <c r="J213" s="46">
        <f t="shared" si="8"/>
        <v>-0.0009939170598574337</v>
      </c>
      <c r="K213" s="46">
        <f t="shared" si="9"/>
        <v>-1.5896141904824428</v>
      </c>
      <c r="L213" s="46">
        <f t="shared" si="10"/>
        <v>0.13822732091151677</v>
      </c>
      <c r="M213" s="46">
        <f t="shared" si="11"/>
        <v>0.8518518518518519</v>
      </c>
      <c r="N213" s="46">
        <f t="shared" si="12"/>
        <v>-1.6076889471384883</v>
      </c>
      <c r="O213" s="46">
        <f t="shared" si="13"/>
        <v>1.0135430318916554</v>
      </c>
      <c r="P213" s="46">
        <f t="shared" si="14"/>
        <v>0.08</v>
      </c>
      <c r="Q213" s="46">
        <f t="shared" si="15"/>
        <v>5.245232839284654</v>
      </c>
      <c r="R213" s="177">
        <f t="shared" si="16"/>
        <v>0.00012342151547586587</v>
      </c>
      <c r="S213" s="177">
        <f t="shared" si="17"/>
        <v>0.00010086412196750501</v>
      </c>
      <c r="T213" s="177">
        <f t="shared" si="18"/>
        <v>0.054872208499269035</v>
      </c>
      <c r="U213" s="46"/>
      <c r="V213" s="199">
        <f t="shared" si="19"/>
        <v>0</v>
      </c>
      <c r="W213" s="46"/>
      <c r="X213" s="46">
        <f t="shared" si="21"/>
        <v>-0.8399999999999999</v>
      </c>
      <c r="Y213" s="46">
        <f t="shared" si="20"/>
        <v>0.8399999999999999</v>
      </c>
      <c r="Z213" s="46"/>
      <c r="AB213" s="58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</row>
    <row r="214" spans="1:42" ht="12.75">
      <c r="A214" s="46">
        <f t="shared" si="22"/>
        <v>0.09</v>
      </c>
      <c r="B214" s="46">
        <f t="shared" si="0"/>
        <v>0.71875</v>
      </c>
      <c r="C214" s="46">
        <f t="shared" si="1"/>
        <v>-0.15624999999999997</v>
      </c>
      <c r="D214" s="46">
        <f t="shared" si="2"/>
        <v>0.7325310715733875</v>
      </c>
      <c r="E214" s="46">
        <f t="shared" si="3"/>
        <v>26319.69422707066</v>
      </c>
      <c r="F214" s="46">
        <f t="shared" si="4"/>
        <v>27010.89689857502</v>
      </c>
      <c r="G214" s="46">
        <f t="shared" si="5"/>
        <v>12778.705636743214</v>
      </c>
      <c r="H214" s="46">
        <f t="shared" si="6"/>
        <v>0.07735469387956607</v>
      </c>
      <c r="I214" s="46">
        <f t="shared" si="7"/>
        <v>1.0912506346712516</v>
      </c>
      <c r="J214" s="46">
        <f t="shared" si="8"/>
        <v>-0.0009930380775508391</v>
      </c>
      <c r="K214" s="46">
        <f t="shared" si="9"/>
        <v>-1.587346763217951</v>
      </c>
      <c r="L214" s="46">
        <f t="shared" si="10"/>
        <v>0.15699033921935776</v>
      </c>
      <c r="M214" s="46">
        <f t="shared" si="11"/>
        <v>0.8348623853211009</v>
      </c>
      <c r="N214" s="46">
        <f t="shared" si="12"/>
        <v>-1.60653205340395</v>
      </c>
      <c r="O214" s="46">
        <f t="shared" si="13"/>
        <v>1.0415977049542093</v>
      </c>
      <c r="P214" s="46">
        <f t="shared" si="14"/>
        <v>0.09</v>
      </c>
      <c r="Q214" s="46">
        <f t="shared" si="15"/>
        <v>5.594047507398955</v>
      </c>
      <c r="R214" s="177">
        <f t="shared" si="16"/>
        <v>0.00013214245435921957</v>
      </c>
      <c r="S214" s="177">
        <f t="shared" si="17"/>
        <v>0.00010373000477274945</v>
      </c>
      <c r="T214" s="177">
        <f t="shared" si="18"/>
        <v>0.0619330426398945</v>
      </c>
      <c r="U214" s="46"/>
      <c r="V214" s="199">
        <f t="shared" si="19"/>
        <v>0</v>
      </c>
      <c r="W214" s="46"/>
      <c r="X214" s="46">
        <f t="shared" si="21"/>
        <v>-0.8199999999999998</v>
      </c>
      <c r="Y214" s="46">
        <f t="shared" si="20"/>
        <v>0.8199999999999998</v>
      </c>
      <c r="Z214" s="46"/>
      <c r="AB214" s="58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</row>
    <row r="215" spans="1:42" ht="12.75">
      <c r="A215" s="46">
        <f t="shared" si="22"/>
        <v>0.09999999999999999</v>
      </c>
      <c r="B215" s="46">
        <f t="shared" si="0"/>
        <v>0.7083333333333334</v>
      </c>
      <c r="C215" s="46">
        <f t="shared" si="1"/>
        <v>-0.14583333333333331</v>
      </c>
      <c r="D215" s="46">
        <f t="shared" si="2"/>
        <v>0.722693973059023</v>
      </c>
      <c r="E215" s="46">
        <f t="shared" si="3"/>
        <v>25723.281349401102</v>
      </c>
      <c r="F215" s="46">
        <f t="shared" si="4"/>
        <v>26504.15512465374</v>
      </c>
      <c r="G215" s="46">
        <f t="shared" si="5"/>
        <v>11941.176470588236</v>
      </c>
      <c r="H215" s="46">
        <f t="shared" si="6"/>
        <v>0.07871266205519449</v>
      </c>
      <c r="I215" s="46">
        <f t="shared" si="7"/>
        <v>1.1023652597716451</v>
      </c>
      <c r="J215" s="46">
        <f t="shared" si="8"/>
        <v>-0.0009921287337944806</v>
      </c>
      <c r="K215" s="46">
        <f t="shared" si="9"/>
        <v>-1.585010473883536</v>
      </c>
      <c r="L215" s="46">
        <f t="shared" si="10"/>
        <v>0.1761122748759484</v>
      </c>
      <c r="M215" s="46">
        <f t="shared" si="11"/>
        <v>0.8181818181818181</v>
      </c>
      <c r="N215" s="46">
        <f t="shared" si="12"/>
        <v>-1.6053511705685617</v>
      </c>
      <c r="O215" s="46">
        <f t="shared" si="13"/>
        <v>1.0702341137123745</v>
      </c>
      <c r="P215" s="46">
        <f t="shared" si="14"/>
        <v>0.09999999999999999</v>
      </c>
      <c r="Q215" s="46">
        <f t="shared" si="15"/>
        <v>5.992478959846949</v>
      </c>
      <c r="R215" s="177">
        <f t="shared" si="16"/>
        <v>0.00014211675654406377</v>
      </c>
      <c r="S215" s="177">
        <f t="shared" si="17"/>
        <v>0.00010665955688271523</v>
      </c>
      <c r="T215" s="177">
        <f t="shared" si="18"/>
        <v>0.06904256815843265</v>
      </c>
      <c r="U215" s="46"/>
      <c r="V215" s="199">
        <f t="shared" si="19"/>
        <v>0</v>
      </c>
      <c r="W215" s="46"/>
      <c r="X215" s="46">
        <f t="shared" si="21"/>
        <v>-0.7999999999999998</v>
      </c>
      <c r="Y215" s="46">
        <f t="shared" si="20"/>
        <v>0.7999999999999998</v>
      </c>
      <c r="Z215" s="46"/>
      <c r="AB215" s="58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</row>
    <row r="216" spans="1:42" ht="12.75">
      <c r="A216" s="46">
        <f t="shared" si="22"/>
        <v>0.10999999999999999</v>
      </c>
      <c r="B216" s="46">
        <f t="shared" si="0"/>
        <v>0.6979166666666667</v>
      </c>
      <c r="C216" s="46">
        <f t="shared" si="1"/>
        <v>-0.13541666666666666</v>
      </c>
      <c r="D216" s="46">
        <f t="shared" si="2"/>
        <v>0.7128637023225081</v>
      </c>
      <c r="E216" s="46">
        <f t="shared" si="3"/>
        <v>25133.856091221223</v>
      </c>
      <c r="F216" s="46">
        <f t="shared" si="4"/>
        <v>26006.042296072508</v>
      </c>
      <c r="G216" s="46">
        <f t="shared" si="5"/>
        <v>11199.630314232902</v>
      </c>
      <c r="H216" s="46">
        <f t="shared" si="6"/>
        <v>0.08011233655314759</v>
      </c>
      <c r="I216" s="46">
        <f t="shared" si="7"/>
        <v>1.1136939808754538</v>
      </c>
      <c r="J216" s="46">
        <f t="shared" si="8"/>
        <v>-0.0009911876429791538</v>
      </c>
      <c r="K216" s="46">
        <f t="shared" si="9"/>
        <v>-1.58260243173652</v>
      </c>
      <c r="L216" s="46">
        <f t="shared" si="10"/>
        <v>0.1956025477427159</v>
      </c>
      <c r="M216" s="46">
        <f t="shared" si="11"/>
        <v>0.8018018018018019</v>
      </c>
      <c r="N216" s="46">
        <f t="shared" si="12"/>
        <v>-1.6041455446659907</v>
      </c>
      <c r="O216" s="46">
        <f t="shared" si="13"/>
        <v>1.0994705418497237</v>
      </c>
      <c r="P216" s="46">
        <f t="shared" si="14"/>
        <v>0.10999999999999999</v>
      </c>
      <c r="Q216" s="46">
        <f t="shared" si="15"/>
        <v>6.451902641155584</v>
      </c>
      <c r="R216" s="177">
        <f t="shared" si="16"/>
        <v>0.0001536324085472136</v>
      </c>
      <c r="S216" s="177">
        <f t="shared" si="17"/>
        <v>0.00010965492387511223</v>
      </c>
      <c r="T216" s="177">
        <f t="shared" si="18"/>
        <v>0.07620129045973838</v>
      </c>
      <c r="U216" s="46"/>
      <c r="V216" s="199">
        <f t="shared" si="19"/>
        <v>0</v>
      </c>
      <c r="W216" s="46"/>
      <c r="X216" s="46">
        <f t="shared" si="21"/>
        <v>-0.7799999999999998</v>
      </c>
      <c r="Y216" s="46">
        <f t="shared" si="20"/>
        <v>0.7799999999999998</v>
      </c>
      <c r="Z216" s="46"/>
      <c r="AB216" s="58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</row>
    <row r="217" spans="1:42" ht="12.75">
      <c r="A217" s="46">
        <f t="shared" si="22"/>
        <v>0.11999999999999998</v>
      </c>
      <c r="B217" s="46">
        <f t="shared" si="0"/>
        <v>0.6875000000000001</v>
      </c>
      <c r="C217" s="46">
        <f t="shared" si="1"/>
        <v>-0.12499999999999999</v>
      </c>
      <c r="D217" s="46">
        <f t="shared" si="2"/>
        <v>0.703040530667149</v>
      </c>
      <c r="E217" s="46">
        <f t="shared" si="3"/>
        <v>24551.429889987146</v>
      </c>
      <c r="F217" s="46">
        <f t="shared" si="4"/>
        <v>25516.339869281048</v>
      </c>
      <c r="G217" s="46">
        <f t="shared" si="5"/>
        <v>10538.46153846154</v>
      </c>
      <c r="H217" s="46">
        <f t="shared" si="6"/>
        <v>0.08155548585098134</v>
      </c>
      <c r="I217" s="46">
        <f t="shared" si="7"/>
        <v>1.1252424337475935</v>
      </c>
      <c r="J217" s="46">
        <f t="shared" si="8"/>
        <v>-0.0009902133416978822</v>
      </c>
      <c r="K217" s="46">
        <f t="shared" si="9"/>
        <v>-1.5801195942348707</v>
      </c>
      <c r="L217" s="46">
        <f t="shared" si="10"/>
        <v>0.21547085375930053</v>
      </c>
      <c r="M217" s="46">
        <f t="shared" si="11"/>
        <v>0.7857142857142858</v>
      </c>
      <c r="N217" s="46">
        <f t="shared" si="12"/>
        <v>-1.6029143897996356</v>
      </c>
      <c r="O217" s="46">
        <f t="shared" si="13"/>
        <v>1.1293260473588342</v>
      </c>
      <c r="P217" s="46">
        <f t="shared" si="14"/>
        <v>0.11999999999999998</v>
      </c>
      <c r="Q217" s="46">
        <f t="shared" si="15"/>
        <v>6.987450648982531</v>
      </c>
      <c r="R217" s="177">
        <f t="shared" si="16"/>
        <v>0.0001670725940169835</v>
      </c>
      <c r="S217" s="177">
        <f t="shared" si="17"/>
        <v>0.00011271834882731693</v>
      </c>
      <c r="T217" s="177">
        <f t="shared" si="18"/>
        <v>0.08340972196759341</v>
      </c>
      <c r="U217" s="46"/>
      <c r="V217" s="199">
        <f t="shared" si="19"/>
        <v>0</v>
      </c>
      <c r="W217" s="46"/>
      <c r="X217" s="46">
        <f t="shared" si="21"/>
        <v>-0.7599999999999998</v>
      </c>
      <c r="Y217" s="46">
        <f t="shared" si="20"/>
        <v>0.7599999999999998</v>
      </c>
      <c r="Z217" s="46"/>
      <c r="AB217" s="58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</row>
    <row r="218" spans="1:42" ht="12.75">
      <c r="A218" s="46">
        <f t="shared" si="22"/>
        <v>0.12999999999999998</v>
      </c>
      <c r="B218" s="46">
        <f t="shared" si="0"/>
        <v>0.6770833333333334</v>
      </c>
      <c r="C218" s="46">
        <f t="shared" si="1"/>
        <v>-0.11458333333333333</v>
      </c>
      <c r="D218" s="46">
        <f t="shared" si="2"/>
        <v>0.6932247435271812</v>
      </c>
      <c r="E218" s="46">
        <f t="shared" si="3"/>
        <v>23976.01425855243</v>
      </c>
      <c r="F218" s="46">
        <f t="shared" si="4"/>
        <v>25034.8366189576</v>
      </c>
      <c r="G218" s="46">
        <f t="shared" si="5"/>
        <v>9945.273631840797</v>
      </c>
      <c r="H218" s="46">
        <f t="shared" si="6"/>
        <v>0.0830439721108375</v>
      </c>
      <c r="I218" s="46">
        <f t="shared" si="7"/>
        <v>1.1370164179604496</v>
      </c>
      <c r="J218" s="46">
        <f t="shared" si="8"/>
        <v>-0.0009892042836255912</v>
      </c>
      <c r="K218" s="46">
        <f t="shared" si="9"/>
        <v>-1.577558757658774</v>
      </c>
      <c r="L218" s="46">
        <f t="shared" si="10"/>
        <v>0.23572717068464433</v>
      </c>
      <c r="M218" s="46">
        <f t="shared" si="11"/>
        <v>0.7699115044247788</v>
      </c>
      <c r="N218" s="46">
        <f t="shared" si="12"/>
        <v>-1.6016568864342422</v>
      </c>
      <c r="O218" s="46">
        <f t="shared" si="13"/>
        <v>1.1598205039696234</v>
      </c>
      <c r="P218" s="46">
        <f t="shared" si="14"/>
        <v>0.12999999999999998</v>
      </c>
      <c r="Q218" s="46">
        <f t="shared" si="15"/>
        <v>7.619697530165922</v>
      </c>
      <c r="R218" s="177">
        <f t="shared" si="16"/>
        <v>0.00018295844940011312</v>
      </c>
      <c r="S218" s="177">
        <f t="shared" si="17"/>
        <v>0.00011585217791825602</v>
      </c>
      <c r="T218" s="177">
        <f t="shared" si="18"/>
        <v>0.09066838224697721</v>
      </c>
      <c r="U218" s="46"/>
      <c r="V218" s="199">
        <f t="shared" si="19"/>
        <v>0</v>
      </c>
      <c r="W218" s="46"/>
      <c r="X218" s="46">
        <f t="shared" si="21"/>
        <v>-0.7399999999999998</v>
      </c>
      <c r="Y218" s="46">
        <f t="shared" si="20"/>
        <v>0.7399999999999998</v>
      </c>
      <c r="Z218" s="46"/>
      <c r="AB218" s="58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</row>
    <row r="219" spans="1:42" ht="12.75">
      <c r="A219" s="46">
        <f t="shared" si="22"/>
        <v>0.13999999999999999</v>
      </c>
      <c r="B219" s="46">
        <f t="shared" si="0"/>
        <v>0.6666666666666667</v>
      </c>
      <c r="C219" s="46">
        <f t="shared" si="1"/>
        <v>-0.10416666666666667</v>
      </c>
      <c r="D219" s="46">
        <f t="shared" si="2"/>
        <v>0.6834166413687052</v>
      </c>
      <c r="E219" s="46">
        <f t="shared" si="3"/>
        <v>23407.620787874912</v>
      </c>
      <c r="F219" s="46">
        <f t="shared" si="4"/>
        <v>24561.32833422603</v>
      </c>
      <c r="G219" s="46">
        <f t="shared" si="5"/>
        <v>9410.094637223974</v>
      </c>
      <c r="H219" s="46">
        <f t="shared" si="6"/>
        <v>0.08457975700782765</v>
      </c>
      <c r="I219" s="46">
        <f t="shared" si="7"/>
        <v>1.1490219000219817</v>
      </c>
      <c r="J219" s="46">
        <f t="shared" si="8"/>
        <v>-0.0009881588340189041</v>
      </c>
      <c r="K219" s="46">
        <f t="shared" si="9"/>
        <v>-1.574916547083307</v>
      </c>
      <c r="L219" s="46">
        <f t="shared" si="10"/>
        <v>0.25638176347867786</v>
      </c>
      <c r="M219" s="46">
        <f t="shared" si="11"/>
        <v>0.7543859649122807</v>
      </c>
      <c r="N219" s="46">
        <f t="shared" si="12"/>
        <v>-1.6003721795766457</v>
      </c>
      <c r="O219" s="46">
        <f t="shared" si="13"/>
        <v>1.190974645266341</v>
      </c>
      <c r="P219" s="46">
        <f t="shared" si="14"/>
        <v>0.13999999999999999</v>
      </c>
      <c r="Q219" s="46">
        <f t="shared" si="15"/>
        <v>8.377340144243135</v>
      </c>
      <c r="R219" s="177">
        <f t="shared" si="16"/>
        <v>0.0002020170542539483</v>
      </c>
      <c r="S219" s="177">
        <f t="shared" si="17"/>
        <v>0.00011905886642101014</v>
      </c>
      <c r="T219" s="177">
        <f t="shared" si="18"/>
        <v>0.09797779812890242</v>
      </c>
      <c r="U219" s="46"/>
      <c r="V219" s="199">
        <f t="shared" si="19"/>
        <v>0</v>
      </c>
      <c r="W219" s="46"/>
      <c r="X219" s="46">
        <f t="shared" si="21"/>
        <v>-0.7199999999999998</v>
      </c>
      <c r="Y219" s="46">
        <f t="shared" si="20"/>
        <v>0.7199999999999998</v>
      </c>
      <c r="Z219" s="46"/>
      <c r="AB219" s="58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</row>
    <row r="220" spans="1:42" ht="12.75">
      <c r="A220" s="46">
        <f t="shared" si="22"/>
        <v>0.15</v>
      </c>
      <c r="B220" s="46">
        <f t="shared" si="0"/>
        <v>0.65625</v>
      </c>
      <c r="C220" s="46">
        <f t="shared" si="1"/>
        <v>-0.09374999999999999</v>
      </c>
      <c r="D220" s="46">
        <f t="shared" si="2"/>
        <v>0.6736165406577155</v>
      </c>
      <c r="E220" s="46">
        <f t="shared" si="3"/>
        <v>22846.26114984225</v>
      </c>
      <c r="F220" s="46">
        <f t="shared" si="4"/>
        <v>24095.617529880477</v>
      </c>
      <c r="G220" s="46">
        <f t="shared" si="5"/>
        <v>8924.812030075189</v>
      </c>
      <c r="H220" s="46">
        <f t="shared" si="6"/>
        <v>0.08616490796328087</v>
      </c>
      <c r="I220" s="46">
        <f t="shared" si="7"/>
        <v>1.161265016241774</v>
      </c>
      <c r="J220" s="46">
        <f t="shared" si="8"/>
        <v>-0.0009870752638055078</v>
      </c>
      <c r="K220" s="46">
        <f t="shared" si="9"/>
        <v>-1.57218940565457</v>
      </c>
      <c r="L220" s="46">
        <f t="shared" si="10"/>
        <v>0.2774451892331594</v>
      </c>
      <c r="M220" s="46">
        <f t="shared" si="11"/>
        <v>0.7391304347826088</v>
      </c>
      <c r="N220" s="46">
        <f t="shared" si="12"/>
        <v>-1.5990593768371544</v>
      </c>
      <c r="O220" s="46">
        <f t="shared" si="13"/>
        <v>1.2228101116990002</v>
      </c>
      <c r="P220" s="46">
        <f t="shared" si="14"/>
        <v>0.15</v>
      </c>
      <c r="Q220" s="46">
        <f t="shared" si="15"/>
        <v>9.301626931953933</v>
      </c>
      <c r="R220" s="177">
        <f t="shared" si="16"/>
        <v>0.00022529385007092042</v>
      </c>
      <c r="S220" s="177">
        <f t="shared" si="17"/>
        <v>0.0001223409851183055</v>
      </c>
      <c r="T220" s="177">
        <f t="shared" si="18"/>
        <v>0.10533850383787856</v>
      </c>
      <c r="U220" s="46"/>
      <c r="V220" s="199">
        <f t="shared" si="19"/>
        <v>0</v>
      </c>
      <c r="W220" s="46"/>
      <c r="X220" s="46">
        <f t="shared" si="21"/>
        <v>-0.6999999999999997</v>
      </c>
      <c r="Y220" s="46">
        <f t="shared" si="20"/>
        <v>0.6999999999999997</v>
      </c>
      <c r="Z220" s="46"/>
      <c r="AB220" s="58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</row>
    <row r="221" spans="1:42" ht="12.75">
      <c r="A221" s="46">
        <f t="shared" si="22"/>
        <v>0.16</v>
      </c>
      <c r="B221" s="46">
        <f t="shared" si="0"/>
        <v>0.6458333333333334</v>
      </c>
      <c r="C221" s="46">
        <f t="shared" si="1"/>
        <v>-0.0833333333333333</v>
      </c>
      <c r="D221" s="46">
        <f t="shared" si="2"/>
        <v>0.6638247749008459</v>
      </c>
      <c r="E221" s="46">
        <f t="shared" si="3"/>
        <v>22291.9471002174</v>
      </c>
      <c r="F221" s="46">
        <f t="shared" si="4"/>
        <v>23637.513171759747</v>
      </c>
      <c r="G221" s="46">
        <f t="shared" si="5"/>
        <v>8482.758620689656</v>
      </c>
      <c r="H221" s="46">
        <f t="shared" si="6"/>
        <v>0.08780160481251952</v>
      </c>
      <c r="I221" s="46">
        <f t="shared" si="7"/>
        <v>1.173752075273806</v>
      </c>
      <c r="J221" s="46">
        <f t="shared" si="8"/>
        <v>-0.000985951743229997</v>
      </c>
      <c r="K221" s="46">
        <f t="shared" si="9"/>
        <v>-1.569373583118246</v>
      </c>
      <c r="L221" s="46">
        <f t="shared" si="10"/>
        <v>0.2989283015463326</v>
      </c>
      <c r="M221" s="46">
        <f t="shared" si="11"/>
        <v>0.7241379310344828</v>
      </c>
      <c r="N221" s="46">
        <f t="shared" si="12"/>
        <v>-1.5977175463623394</v>
      </c>
      <c r="O221" s="46">
        <f t="shared" si="13"/>
        <v>1.2553495007132667</v>
      </c>
      <c r="P221" s="46">
        <f t="shared" si="14"/>
        <v>0.16</v>
      </c>
      <c r="Q221" s="46">
        <f t="shared" si="15"/>
        <v>10.454023919101246</v>
      </c>
      <c r="R221" s="177">
        <f t="shared" si="16"/>
        <v>0.0002543473037236268</v>
      </c>
      <c r="S221" s="177">
        <f t="shared" si="17"/>
        <v>0.0001257012271761238</v>
      </c>
      <c r="T221" s="177">
        <f t="shared" si="18"/>
        <v>0.11275104112206816</v>
      </c>
      <c r="U221" s="46"/>
      <c r="V221" s="199">
        <f t="shared" si="19"/>
        <v>0</v>
      </c>
      <c r="W221" s="46"/>
      <c r="X221" s="46">
        <f t="shared" si="21"/>
        <v>-0.6799999999999997</v>
      </c>
      <c r="Y221" s="46">
        <f t="shared" si="20"/>
        <v>0.6799999999999997</v>
      </c>
      <c r="Z221" s="46"/>
      <c r="AB221" s="58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</row>
    <row r="222" spans="1:42" ht="12.75">
      <c r="A222" s="46">
        <f t="shared" si="22"/>
        <v>0.17</v>
      </c>
      <c r="B222" s="46">
        <f t="shared" si="0"/>
        <v>0.6354166666666666</v>
      </c>
      <c r="C222" s="46">
        <f t="shared" si="1"/>
        <v>-0.07291666666666664</v>
      </c>
      <c r="D222" s="46">
        <f t="shared" si="2"/>
        <v>0.6540416957649591</v>
      </c>
      <c r="E222" s="46">
        <f t="shared" si="3"/>
        <v>21744.69048170474</v>
      </c>
      <c r="F222" s="46">
        <f t="shared" si="4"/>
        <v>23186.830415469034</v>
      </c>
      <c r="G222" s="46">
        <f t="shared" si="5"/>
        <v>8078.40440165062</v>
      </c>
      <c r="H222" s="46">
        <f t="shared" si="6"/>
        <v>0.08949214693890138</v>
      </c>
      <c r="I222" s="46">
        <f t="shared" si="7"/>
        <v>1.1864895602655263</v>
      </c>
      <c r="J222" s="46">
        <f t="shared" si="8"/>
        <v>-0.0009847863350203867</v>
      </c>
      <c r="K222" s="46">
        <f t="shared" si="9"/>
        <v>-1.566465123545976</v>
      </c>
      <c r="L222" s="46">
        <f t="shared" si="10"/>
        <v>0.32084225422026014</v>
      </c>
      <c r="M222" s="46">
        <f t="shared" si="11"/>
        <v>0.7094017094017094</v>
      </c>
      <c r="N222" s="46">
        <f t="shared" si="12"/>
        <v>-1.596345714629162</v>
      </c>
      <c r="O222" s="46">
        <f t="shared" si="13"/>
        <v>1.2886164202428174</v>
      </c>
      <c r="P222" s="46">
        <f t="shared" si="14"/>
        <v>0.17</v>
      </c>
      <c r="Q222" s="46">
        <f t="shared" si="15"/>
        <v>11.930238584061044</v>
      </c>
      <c r="R222" s="177">
        <f t="shared" si="16"/>
        <v>0.00029160522740322126</v>
      </c>
      <c r="S222" s="177">
        <f t="shared" si="17"/>
        <v>0.00012914241551405635</v>
      </c>
      <c r="T222" s="177">
        <f t="shared" si="18"/>
        <v>0.12021595938620228</v>
      </c>
      <c r="U222" s="46"/>
      <c r="V222" s="199">
        <f t="shared" si="19"/>
        <v>0</v>
      </c>
      <c r="W222" s="46"/>
      <c r="X222" s="46">
        <f t="shared" si="21"/>
        <v>-0.6599999999999997</v>
      </c>
      <c r="Y222" s="46">
        <f t="shared" si="20"/>
        <v>0.6599999999999997</v>
      </c>
      <c r="Z222" s="46"/>
      <c r="AB222" s="58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</row>
    <row r="223" spans="1:42" ht="12.75">
      <c r="A223" s="46">
        <f t="shared" si="22"/>
        <v>0.18000000000000002</v>
      </c>
      <c r="B223" s="46">
        <f t="shared" si="0"/>
        <v>0.625</v>
      </c>
      <c r="C223" s="46">
        <f t="shared" si="1"/>
        <v>-0.062499999999999965</v>
      </c>
      <c r="D223" s="46">
        <f t="shared" si="2"/>
        <v>0.6442676742822715</v>
      </c>
      <c r="E223" s="46">
        <f t="shared" si="3"/>
        <v>21204.50322713593</v>
      </c>
      <c r="F223" s="46">
        <f t="shared" si="4"/>
        <v>22743.39035769829</v>
      </c>
      <c r="G223" s="46">
        <f t="shared" si="5"/>
        <v>7707.124010554089</v>
      </c>
      <c r="H223" s="46">
        <f t="shared" si="6"/>
        <v>0.09123896090804015</v>
      </c>
      <c r="I223" s="46">
        <f t="shared" si="7"/>
        <v>1.1994841305323816</v>
      </c>
      <c r="J223" s="46">
        <f t="shared" si="8"/>
        <v>-0.0009835769870365529</v>
      </c>
      <c r="K223" s="46">
        <f t="shared" si="9"/>
        <v>-1.5634598522012213</v>
      </c>
      <c r="L223" s="46">
        <f t="shared" si="10"/>
        <v>0.34319850414173153</v>
      </c>
      <c r="M223" s="46">
        <f t="shared" si="11"/>
        <v>0.6949152542372882</v>
      </c>
      <c r="N223" s="46">
        <f t="shared" si="12"/>
        <v>-1.594942864089472</v>
      </c>
      <c r="O223" s="46">
        <f t="shared" si="13"/>
        <v>1.3226355458302939</v>
      </c>
      <c r="P223" s="46">
        <f t="shared" si="14"/>
        <v>0.18000000000000002</v>
      </c>
      <c r="Q223" s="46">
        <f t="shared" si="15"/>
        <v>13.88767493036255</v>
      </c>
      <c r="R223" s="177">
        <f t="shared" si="16"/>
        <v>0.0003410628836256618</v>
      </c>
      <c r="S223" s="177">
        <f t="shared" si="17"/>
        <v>0.00013266751071479434</v>
      </c>
      <c r="T223" s="177">
        <f t="shared" si="18"/>
        <v>0.12773381582732343</v>
      </c>
      <c r="U223" s="46"/>
      <c r="V223" s="199">
        <f t="shared" si="19"/>
        <v>0</v>
      </c>
      <c r="W223" s="46"/>
      <c r="X223" s="46">
        <f t="shared" si="21"/>
        <v>-0.6399999999999997</v>
      </c>
      <c r="Y223" s="46">
        <f t="shared" si="20"/>
        <v>0.6399999999999997</v>
      </c>
      <c r="Z223" s="46"/>
      <c r="AB223" s="58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</row>
    <row r="224" spans="1:42" ht="12.75">
      <c r="A224" s="46">
        <f t="shared" si="22"/>
        <v>0.19000000000000003</v>
      </c>
      <c r="B224" s="46">
        <f t="shared" si="0"/>
        <v>0.6145833333333333</v>
      </c>
      <c r="C224" s="46">
        <f t="shared" si="1"/>
        <v>-0.05208333333333328</v>
      </c>
      <c r="D224" s="46">
        <f t="shared" si="2"/>
        <v>0.634503102148311</v>
      </c>
      <c r="E224" s="46">
        <f t="shared" si="3"/>
        <v>20671.397362773536</v>
      </c>
      <c r="F224" s="46">
        <f t="shared" si="4"/>
        <v>22307.0197994343</v>
      </c>
      <c r="G224" s="46">
        <f t="shared" si="5"/>
        <v>7365.019011406844</v>
      </c>
      <c r="H224" s="46">
        <f t="shared" si="6"/>
        <v>0.09304460863837415</v>
      </c>
      <c r="I224" s="46">
        <f t="shared" si="7"/>
        <v>1.2127426226650728</v>
      </c>
      <c r="J224" s="46">
        <f t="shared" si="8"/>
        <v>-0.000982321524358709</v>
      </c>
      <c r="K224" s="46">
        <f t="shared" si="9"/>
        <v>-1.5603533614823673</v>
      </c>
      <c r="L224" s="46">
        <f t="shared" si="10"/>
        <v>0.366008813187222</v>
      </c>
      <c r="M224" s="46">
        <f t="shared" si="11"/>
        <v>0.680672268907563</v>
      </c>
      <c r="N224" s="46">
        <f t="shared" si="12"/>
        <v>-1.5935079306528954</v>
      </c>
      <c r="O224" s="46">
        <f t="shared" si="13"/>
        <v>1.357432681667281</v>
      </c>
      <c r="P224" s="46">
        <f t="shared" si="14"/>
        <v>0.19000000000000003</v>
      </c>
      <c r="Q224" s="46">
        <f t="shared" si="15"/>
        <v>16.603943481392093</v>
      </c>
      <c r="R224" s="177">
        <f t="shared" si="16"/>
        <v>0.0004097721981102995</v>
      </c>
      <c r="S224" s="177">
        <f t="shared" si="17"/>
        <v>0.00013627961951933362</v>
      </c>
      <c r="T224" s="177">
        <f t="shared" si="18"/>
        <v>0.13530517557342753</v>
      </c>
      <c r="U224" s="46"/>
      <c r="V224" s="199">
        <f t="shared" si="19"/>
        <v>0</v>
      </c>
      <c r="W224" s="46"/>
      <c r="X224" s="46">
        <f t="shared" si="21"/>
        <v>-0.6199999999999997</v>
      </c>
      <c r="Y224" s="46">
        <f t="shared" si="20"/>
        <v>0.6199999999999997</v>
      </c>
      <c r="Z224" s="46"/>
      <c r="AB224" s="58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</row>
    <row r="225" spans="1:42" ht="12.75">
      <c r="A225" s="46">
        <f t="shared" si="22"/>
        <v>0.20000000000000004</v>
      </c>
      <c r="B225" s="46">
        <f t="shared" si="0"/>
        <v>0.6041666666666667</v>
      </c>
      <c r="C225" s="46">
        <f t="shared" si="1"/>
        <v>-0.04166666666666662</v>
      </c>
      <c r="D225" s="46">
        <f t="shared" si="2"/>
        <v>0.6247483931206748</v>
      </c>
      <c r="E225" s="46">
        <f t="shared" si="3"/>
        <v>20145.38501172825</v>
      </c>
      <c r="F225" s="46">
        <f t="shared" si="4"/>
        <v>21877.55102040816</v>
      </c>
      <c r="G225" s="46">
        <f t="shared" si="5"/>
        <v>7048.780487804877</v>
      </c>
      <c r="H225" s="46">
        <f t="shared" si="6"/>
        <v>0.094911796146589</v>
      </c>
      <c r="I225" s="46">
        <f t="shared" si="7"/>
        <v>1.226272050963353</v>
      </c>
      <c r="J225" s="46">
        <f t="shared" si="8"/>
        <v>-0.0009810176407706822</v>
      </c>
      <c r="K225" s="46">
        <f t="shared" si="9"/>
        <v>-1.557140995876836</v>
      </c>
      <c r="L225" s="46">
        <f t="shared" si="10"/>
        <v>0.38928524896920913</v>
      </c>
      <c r="M225" s="46">
        <f t="shared" si="11"/>
        <v>0.6666666666666666</v>
      </c>
      <c r="N225" s="46">
        <f t="shared" si="12"/>
        <v>-1.5920398009950247</v>
      </c>
      <c r="O225" s="46">
        <f t="shared" si="13"/>
        <v>1.3930348258706469</v>
      </c>
      <c r="P225" s="46">
        <f t="shared" si="14"/>
        <v>0.20000000000000004</v>
      </c>
      <c r="Q225" s="46">
        <f t="shared" si="15"/>
        <v>20.615899734696086</v>
      </c>
      <c r="R225" s="177">
        <f t="shared" si="16"/>
        <v>0.0005113854416443187</v>
      </c>
      <c r="S225" s="177">
        <f t="shared" si="17"/>
        <v>0.00013998200395912903</v>
      </c>
      <c r="T225" s="177">
        <f t="shared" si="18"/>
        <v>0.1429306118250753</v>
      </c>
      <c r="U225" s="46"/>
      <c r="V225" s="199">
        <f t="shared" si="19"/>
        <v>0</v>
      </c>
      <c r="W225" s="46"/>
      <c r="X225" s="46">
        <f t="shared" si="21"/>
        <v>-0.5999999999999996</v>
      </c>
      <c r="Y225" s="46">
        <f t="shared" si="20"/>
        <v>0.5999999999999996</v>
      </c>
      <c r="Z225" s="46"/>
      <c r="AB225" s="58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</row>
    <row r="226" spans="1:42" ht="12.75">
      <c r="A226" s="46">
        <f t="shared" si="22"/>
        <v>0.21000000000000005</v>
      </c>
      <c r="B226" s="46">
        <f t="shared" si="0"/>
        <v>0.59375</v>
      </c>
      <c r="C226" s="46">
        <f t="shared" si="1"/>
        <v>-0.03124999999999994</v>
      </c>
      <c r="D226" s="46">
        <f t="shared" si="2"/>
        <v>0.6150039845272828</v>
      </c>
      <c r="E226" s="46">
        <f t="shared" si="3"/>
        <v>19626.47839748354</v>
      </c>
      <c r="F226" s="46">
        <f t="shared" si="4"/>
        <v>21454.821564160968</v>
      </c>
      <c r="G226" s="46">
        <f t="shared" si="5"/>
        <v>6755.581668625145</v>
      </c>
      <c r="H226" s="46">
        <f t="shared" si="6"/>
        <v>0.09684338290878695</v>
      </c>
      <c r="I226" s="46">
        <f t="shared" si="7"/>
        <v>1.2400796070748794</v>
      </c>
      <c r="J226" s="46">
        <f t="shared" si="8"/>
        <v>-0.0009796628895891548</v>
      </c>
      <c r="K226" s="46">
        <f t="shared" si="9"/>
        <v>-1.5538178358558505</v>
      </c>
      <c r="L226" s="46">
        <f t="shared" si="10"/>
        <v>0.41304018421484645</v>
      </c>
      <c r="M226" s="46">
        <f t="shared" si="11"/>
        <v>0.652892561983471</v>
      </c>
      <c r="N226" s="46">
        <f t="shared" si="12"/>
        <v>-1.5905373096766073</v>
      </c>
      <c r="O226" s="46">
        <f t="shared" si="13"/>
        <v>1.4294702403422677</v>
      </c>
      <c r="P226" s="46">
        <f t="shared" si="14"/>
        <v>0.21000000000000005</v>
      </c>
      <c r="Q226" s="46">
        <f t="shared" si="15"/>
        <v>27.101074300769767</v>
      </c>
      <c r="R226" s="177">
        <f t="shared" si="16"/>
        <v>0.0006758966003832666</v>
      </c>
      <c r="S226" s="177">
        <f t="shared" si="17"/>
        <v>0.00014377809118161914</v>
      </c>
      <c r="T226" s="177">
        <f t="shared" si="18"/>
        <v>0.15061070600004994</v>
      </c>
      <c r="U226" s="46"/>
      <c r="V226" s="199">
        <f t="shared" si="19"/>
        <v>0</v>
      </c>
      <c r="W226" s="46"/>
      <c r="X226" s="46">
        <f t="shared" si="21"/>
        <v>-0.5799999999999996</v>
      </c>
      <c r="Y226" s="46">
        <f t="shared" si="20"/>
        <v>0.5799999999999996</v>
      </c>
      <c r="Z226" s="46"/>
      <c r="AB226" s="58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</row>
    <row r="227" spans="1:42" ht="12.75">
      <c r="A227" s="46">
        <f t="shared" si="22"/>
        <v>0.22000000000000006</v>
      </c>
      <c r="B227" s="46">
        <f t="shared" si="0"/>
        <v>0.5833333333333334</v>
      </c>
      <c r="C227" s="46">
        <f t="shared" si="1"/>
        <v>-0.020833333333333256</v>
      </c>
      <c r="D227" s="46">
        <f t="shared" si="2"/>
        <v>0.6052703388936151</v>
      </c>
      <c r="E227" s="46">
        <f t="shared" si="3"/>
        <v>19114.689847518537</v>
      </c>
      <c r="F227" s="46">
        <f t="shared" si="4"/>
        <v>21038.67403314917</v>
      </c>
      <c r="G227" s="46">
        <f t="shared" si="5"/>
        <v>6482.99319727891</v>
      </c>
      <c r="H227" s="46">
        <f t="shared" si="6"/>
        <v>0.09884239188071361</v>
      </c>
      <c r="I227" s="46">
        <f t="shared" si="7"/>
        <v>1.2541726587003112</v>
      </c>
      <c r="J227" s="46">
        <f t="shared" si="8"/>
        <v>-0.000978254673786243</v>
      </c>
      <c r="K227" s="46">
        <f t="shared" si="9"/>
        <v>-1.5503786806353312</v>
      </c>
      <c r="L227" s="46">
        <f t="shared" si="10"/>
        <v>0.43728629453817053</v>
      </c>
      <c r="M227" s="46">
        <f t="shared" si="11"/>
        <v>0.6393442622950819</v>
      </c>
      <c r="N227" s="46">
        <f t="shared" si="12"/>
        <v>-1.5889992360580596</v>
      </c>
      <c r="O227" s="46">
        <f t="shared" si="13"/>
        <v>1.466768525592055</v>
      </c>
      <c r="P227" s="46">
        <f t="shared" si="14"/>
        <v>0.22000000000000006</v>
      </c>
      <c r="Q227" s="46">
        <f t="shared" si="15"/>
        <v>39.145530653924425</v>
      </c>
      <c r="R227" s="177">
        <f t="shared" si="16"/>
        <v>0.0009821330498764145</v>
      </c>
      <c r="S227" s="177">
        <f t="shared" si="17"/>
        <v>0.0001476714840313283</v>
      </c>
      <c r="T227" s="177">
        <f t="shared" si="18"/>
        <v>0.15834604788113577</v>
      </c>
      <c r="U227" s="46"/>
      <c r="V227" s="199">
        <f t="shared" si="19"/>
        <v>0</v>
      </c>
      <c r="W227" s="46"/>
      <c r="X227" s="46">
        <f t="shared" si="21"/>
        <v>-0.5599999999999996</v>
      </c>
      <c r="Y227" s="46">
        <f t="shared" si="20"/>
        <v>0.5599999999999996</v>
      </c>
      <c r="Z227" s="46"/>
      <c r="AB227" s="58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</row>
    <row r="228" spans="1:42" ht="12.75">
      <c r="A228" s="46">
        <f t="shared" si="22"/>
        <v>0.23000000000000007</v>
      </c>
      <c r="B228" s="46">
        <f t="shared" si="0"/>
        <v>0.5729166666666666</v>
      </c>
      <c r="C228" s="46">
        <f t="shared" si="1"/>
        <v>-0.0104166666666666</v>
      </c>
      <c r="D228" s="46">
        <f t="shared" si="2"/>
        <v>0.5955479456992896</v>
      </c>
      <c r="E228" s="46">
        <f t="shared" si="3"/>
        <v>18610.031797016723</v>
      </c>
      <c r="F228" s="46">
        <f t="shared" si="4"/>
        <v>20628.955893346618</v>
      </c>
      <c r="G228" s="46">
        <f t="shared" si="5"/>
        <v>6228.915662650601</v>
      </c>
      <c r="H228" s="46">
        <f t="shared" si="6"/>
        <v>0.10091202022275915</v>
      </c>
      <c r="I228" s="46">
        <f t="shared" si="7"/>
        <v>1.268558747206189</v>
      </c>
      <c r="J228" s="46">
        <f t="shared" si="8"/>
        <v>-0.0009767902353487654</v>
      </c>
      <c r="K228" s="46">
        <f t="shared" si="9"/>
        <v>-1.546818029724285</v>
      </c>
      <c r="L228" s="46">
        <f t="shared" si="10"/>
        <v>0.46203655433322816</v>
      </c>
      <c r="M228" s="46">
        <f t="shared" si="11"/>
        <v>0.6260162601626016</v>
      </c>
      <c r="N228" s="46">
        <f t="shared" si="12"/>
        <v>-1.58742430099214</v>
      </c>
      <c r="O228" s="46">
        <f t="shared" si="13"/>
        <v>1.5049607009406005</v>
      </c>
      <c r="P228" s="46">
        <f t="shared" si="14"/>
        <v>0.23000000000000007</v>
      </c>
      <c r="Q228" s="46">
        <f t="shared" si="15"/>
        <v>67.0377672053101</v>
      </c>
      <c r="R228" s="177">
        <f t="shared" si="16"/>
        <v>0.00169442450189514</v>
      </c>
      <c r="S228" s="177">
        <f t="shared" si="17"/>
        <v>0.00015166597245521303</v>
      </c>
      <c r="T228" s="177">
        <f t="shared" si="18"/>
        <v>0.16613723576709818</v>
      </c>
      <c r="U228" s="46"/>
      <c r="V228" s="199">
        <f t="shared" si="19"/>
        <v>0</v>
      </c>
      <c r="W228" s="46"/>
      <c r="X228" s="46">
        <f t="shared" si="21"/>
        <v>-0.5399999999999996</v>
      </c>
      <c r="Y228" s="46">
        <f t="shared" si="20"/>
        <v>0.5399999999999996</v>
      </c>
      <c r="Z228" s="46"/>
      <c r="AB228" s="58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</row>
    <row r="229" spans="1:42" ht="12.75">
      <c r="A229" s="46">
        <f t="shared" si="22"/>
        <v>0.24000000000000007</v>
      </c>
      <c r="B229" s="46">
        <f t="shared" si="0"/>
        <v>0.5625</v>
      </c>
      <c r="C229" s="46">
        <f t="shared" si="1"/>
        <v>1.1102230246251564E-16</v>
      </c>
      <c r="D229" s="46">
        <f t="shared" si="2"/>
        <v>0.58583732327528</v>
      </c>
      <c r="E229" s="46">
        <f t="shared" si="3"/>
        <v>18112.51679264388</v>
      </c>
      <c r="F229" s="46">
        <f t="shared" si="4"/>
        <v>20225.519287833824</v>
      </c>
      <c r="G229" s="46">
        <f t="shared" si="5"/>
        <v>5991.525423728813</v>
      </c>
      <c r="H229" s="46">
        <f t="shared" si="6"/>
        <v>0.103055650777803</v>
      </c>
      <c r="I229" s="46">
        <f t="shared" si="7"/>
        <v>1.2832455839649044</v>
      </c>
      <c r="J229" s="46">
        <f t="shared" si="8"/>
        <v>-0.0009752666438133273</v>
      </c>
      <c r="K229" s="46">
        <f t="shared" si="9"/>
        <v>-1.5431300631779734</v>
      </c>
      <c r="L229" s="46">
        <f t="shared" si="10"/>
        <v>0.48730423047725496</v>
      </c>
      <c r="M229" s="46">
        <f t="shared" si="11"/>
        <v>0.6129032258064515</v>
      </c>
      <c r="N229" s="46">
        <f t="shared" si="12"/>
        <v>-1.585811163275952</v>
      </c>
      <c r="O229" s="46">
        <f t="shared" si="13"/>
        <v>1.5440792905581642</v>
      </c>
      <c r="P229" s="46">
        <f t="shared" si="14"/>
        <v>0.24000000000000007</v>
      </c>
      <c r="Q229" s="46">
        <f t="shared" si="15"/>
        <v>148.4655642219775</v>
      </c>
      <c r="R229" s="177">
        <f t="shared" si="16"/>
        <v>0.003797479555749491</v>
      </c>
      <c r="S229" s="177">
        <f t="shared" si="17"/>
        <v>0.00015576554580814633</v>
      </c>
      <c r="T229" s="177">
        <f t="shared" si="18"/>
        <v>0.17398487662694526</v>
      </c>
      <c r="U229" s="46"/>
      <c r="V229" s="199">
        <f t="shared" si="19"/>
        <v>1.541973567583888E-16</v>
      </c>
      <c r="W229" s="46"/>
      <c r="X229" s="46">
        <f t="shared" si="21"/>
        <v>-0.5199999999999996</v>
      </c>
      <c r="Y229" s="46">
        <f t="shared" si="20"/>
        <v>0.5199999999999996</v>
      </c>
      <c r="Z229" s="46"/>
      <c r="AB229" s="58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</row>
    <row r="230" spans="1:42" ht="12.75">
      <c r="A230" s="46">
        <f t="shared" si="22"/>
        <v>0.25000000000000006</v>
      </c>
      <c r="B230" s="46">
        <f t="shared" si="0"/>
        <v>0.5520833333333334</v>
      </c>
      <c r="C230" s="46">
        <f t="shared" si="1"/>
        <v>0.010416666666666739</v>
      </c>
      <c r="D230" s="46">
        <f t="shared" si="2"/>
        <v>0.576139020854096</v>
      </c>
      <c r="E230" s="46">
        <f t="shared" si="3"/>
        <v>17622.157496373384</v>
      </c>
      <c r="F230" s="46">
        <f t="shared" si="4"/>
        <v>19828.220858895704</v>
      </c>
      <c r="G230" s="46">
        <f t="shared" si="5"/>
        <v>5769.230769230769</v>
      </c>
      <c r="H230" s="46">
        <f t="shared" si="6"/>
        <v>0.1052768643522064</v>
      </c>
      <c r="I230" s="46">
        <f t="shared" si="7"/>
        <v>1.2982410452159312</v>
      </c>
      <c r="J230" s="46">
        <f t="shared" si="8"/>
        <v>-0.0009736807839119484</v>
      </c>
      <c r="K230" s="46">
        <f t="shared" si="9"/>
        <v>-1.5393086204693223</v>
      </c>
      <c r="L230" s="46">
        <f t="shared" si="10"/>
        <v>0.5131028734897742</v>
      </c>
      <c r="M230" s="46">
        <f t="shared" si="11"/>
        <v>0.6</v>
      </c>
      <c r="N230" s="46">
        <f t="shared" si="12"/>
        <v>-1.584158415841584</v>
      </c>
      <c r="O230" s="46">
        <f t="shared" si="13"/>
        <v>1.584158415841584</v>
      </c>
      <c r="P230" s="46">
        <f t="shared" si="14"/>
        <v>0.25000000000000006</v>
      </c>
      <c r="Q230" s="46">
        <f t="shared" si="15"/>
        <v>328.1769472988325</v>
      </c>
      <c r="R230" s="177">
        <f t="shared" si="16"/>
        <v>0.008560267201750698</v>
      </c>
      <c r="S230" s="177">
        <f t="shared" si="17"/>
        <v>0.00015997440614252584</v>
      </c>
      <c r="T230" s="177">
        <f t="shared" si="18"/>
        <v>0.18188958625755455</v>
      </c>
      <c r="U230" s="46"/>
      <c r="V230" s="199">
        <f t="shared" si="19"/>
        <v>0.018518484225029327</v>
      </c>
      <c r="W230" s="46"/>
      <c r="X230" s="46">
        <f t="shared" si="21"/>
        <v>-0.49999999999999956</v>
      </c>
      <c r="Y230" s="46">
        <f t="shared" si="20"/>
        <v>0.49999999999999956</v>
      </c>
      <c r="Z230" s="46"/>
      <c r="AB230" s="58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</row>
    <row r="231" spans="1:42" ht="12.75">
      <c r="A231" s="46">
        <f t="shared" si="22"/>
        <v>0.26000000000000006</v>
      </c>
      <c r="B231" s="46">
        <f t="shared" si="0"/>
        <v>0.5416666666666666</v>
      </c>
      <c r="C231" s="46">
        <f t="shared" si="1"/>
        <v>0.020833333333333422</v>
      </c>
      <c r="D231" s="46">
        <f t="shared" si="2"/>
        <v>0.5664536207863606</v>
      </c>
      <c r="E231" s="46">
        <f t="shared" si="3"/>
        <v>17138.966689331308</v>
      </c>
      <c r="F231" s="46">
        <f t="shared" si="4"/>
        <v>19436.921578178273</v>
      </c>
      <c r="G231" s="46">
        <f t="shared" si="5"/>
        <v>5560.636182902584</v>
      </c>
      <c r="H231" s="46">
        <f t="shared" si="6"/>
        <v>0.1075794528522906</v>
      </c>
      <c r="I231" s="46">
        <f t="shared" si="7"/>
        <v>1.3135531652140602</v>
      </c>
      <c r="J231" s="46">
        <f t="shared" si="8"/>
        <v>-0.0009720293422584045</v>
      </c>
      <c r="K231" s="46">
        <f t="shared" si="9"/>
        <v>-1.5353471778885324</v>
      </c>
      <c r="L231" s="46">
        <f t="shared" si="10"/>
        <v>0.5394463057446196</v>
      </c>
      <c r="M231" s="46">
        <f t="shared" si="11"/>
        <v>0.5873015873015873</v>
      </c>
      <c r="N231" s="46">
        <f t="shared" si="12"/>
        <v>-1.582464581662657</v>
      </c>
      <c r="O231" s="46">
        <f t="shared" si="13"/>
        <v>1.6252338946805667</v>
      </c>
      <c r="P231" s="46">
        <f t="shared" si="14"/>
        <v>0.26000000000000006</v>
      </c>
      <c r="Q231" s="46">
        <f t="shared" si="15"/>
        <v>560.9154164904282</v>
      </c>
      <c r="R231" s="177">
        <f t="shared" si="16"/>
        <v>0.014969787843494205</v>
      </c>
      <c r="S231" s="177">
        <f t="shared" si="17"/>
        <v>0.00016429698257506818</v>
      </c>
      <c r="T231" s="177">
        <f t="shared" si="18"/>
        <v>0.1898519894447517</v>
      </c>
      <c r="U231" s="46"/>
      <c r="V231" s="199">
        <f t="shared" si="19"/>
        <v>0.03703696845005855</v>
      </c>
      <c r="W231" s="46"/>
      <c r="X231" s="46">
        <f t="shared" si="21"/>
        <v>-0.47999999999999954</v>
      </c>
      <c r="Y231" s="46">
        <f t="shared" si="20"/>
        <v>0.47999999999999954</v>
      </c>
      <c r="Z231" s="46"/>
      <c r="AB231" s="58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</row>
    <row r="232" spans="1:42" ht="12.75">
      <c r="A232" s="46">
        <f t="shared" si="22"/>
        <v>0.2700000000000001</v>
      </c>
      <c r="B232" s="46">
        <f t="shared" si="0"/>
        <v>0.5312499999999999</v>
      </c>
      <c r="C232" s="46">
        <f t="shared" si="1"/>
        <v>0.03125000000000011</v>
      </c>
      <c r="D232" s="46">
        <f t="shared" si="2"/>
        <v>0.556781740938425</v>
      </c>
      <c r="E232" s="46">
        <f t="shared" si="3"/>
        <v>16662.95727562612</v>
      </c>
      <c r="F232" s="46">
        <f t="shared" si="4"/>
        <v>19051.486584481503</v>
      </c>
      <c r="G232" s="46">
        <f t="shared" si="5"/>
        <v>5364.513018322081</v>
      </c>
      <c r="H232" s="46">
        <f t="shared" si="6"/>
        <v>0.10996743333037905</v>
      </c>
      <c r="I232" s="46">
        <f t="shared" si="7"/>
        <v>1.3291901273983533</v>
      </c>
      <c r="J232" s="46">
        <f t="shared" si="8"/>
        <v>-0.0009703087930007976</v>
      </c>
      <c r="K232" s="46">
        <f t="shared" si="9"/>
        <v>-1.5312388243778425</v>
      </c>
      <c r="L232" s="46">
        <f t="shared" si="10"/>
        <v>0.5663486062767364</v>
      </c>
      <c r="M232" s="46">
        <f t="shared" si="11"/>
        <v>0.5748031496062992</v>
      </c>
      <c r="N232" s="46">
        <f t="shared" si="12"/>
        <v>-1.580728109351739</v>
      </c>
      <c r="O232" s="46">
        <f t="shared" si="13"/>
        <v>1.6673433482203275</v>
      </c>
      <c r="P232" s="46">
        <f t="shared" si="14"/>
        <v>0.2700000000000001</v>
      </c>
      <c r="Q232" s="46">
        <f t="shared" si="15"/>
        <v>809.3406733278716</v>
      </c>
      <c r="R232" s="177">
        <f t="shared" si="16"/>
        <v>0.02210144458738986</v>
      </c>
      <c r="S232" s="177">
        <f t="shared" si="17"/>
        <v>0.00016873794683404793</v>
      </c>
      <c r="T232" s="177">
        <f t="shared" si="18"/>
        <v>0.19787272012792875</v>
      </c>
      <c r="U232" s="46"/>
      <c r="V232" s="199">
        <f t="shared" si="19"/>
        <v>0.055555452675087776</v>
      </c>
      <c r="W232" s="46"/>
      <c r="X232" s="46">
        <f t="shared" si="21"/>
        <v>-0.4599999999999995</v>
      </c>
      <c r="Y232" s="46">
        <f t="shared" si="20"/>
        <v>0.4599999999999995</v>
      </c>
      <c r="Z232" s="46"/>
      <c r="AB232" s="58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</row>
    <row r="233" spans="1:42" ht="12.75">
      <c r="A233" s="46">
        <f t="shared" si="22"/>
        <v>0.2800000000000001</v>
      </c>
      <c r="B233" s="46">
        <f t="shared" si="0"/>
        <v>0.5208333333333333</v>
      </c>
      <c r="C233" s="46">
        <f t="shared" si="1"/>
        <v>0.041666666666666734</v>
      </c>
      <c r="D233" s="46">
        <f t="shared" si="2"/>
        <v>0.5471240372869476</v>
      </c>
      <c r="E233" s="46">
        <f t="shared" si="3"/>
        <v>16194.142286118897</v>
      </c>
      <c r="F233" s="46">
        <f t="shared" si="4"/>
        <v>18671.785028790782</v>
      </c>
      <c r="G233" s="46">
        <f t="shared" si="5"/>
        <v>5179.775280898874</v>
      </c>
      <c r="H233" s="46">
        <f t="shared" si="6"/>
        <v>0.11244506299579286</v>
      </c>
      <c r="I233" s="46">
        <f t="shared" si="7"/>
        <v>1.345160253279414</v>
      </c>
      <c r="J233" s="46">
        <f t="shared" si="8"/>
        <v>-0.000968515382361178</v>
      </c>
      <c r="K233" s="46">
        <f t="shared" si="9"/>
        <v>-1.5269762357061627</v>
      </c>
      <c r="L233" s="46">
        <f t="shared" si="10"/>
        <v>0.5938240916635079</v>
      </c>
      <c r="M233" s="46">
        <f t="shared" si="11"/>
        <v>0.5625</v>
      </c>
      <c r="N233" s="46">
        <f t="shared" si="12"/>
        <v>-1.5789473684210524</v>
      </c>
      <c r="O233" s="46">
        <f t="shared" si="13"/>
        <v>1.7105263157894735</v>
      </c>
      <c r="P233" s="46">
        <f t="shared" si="14"/>
        <v>0.2800000000000001</v>
      </c>
      <c r="Q233" s="46">
        <f t="shared" si="15"/>
        <v>1063.2814377102045</v>
      </c>
      <c r="R233" s="177">
        <f t="shared" si="16"/>
        <v>0.029689295327405676</v>
      </c>
      <c r="S233" s="177">
        <f t="shared" si="17"/>
        <v>0.00017330223010170764</v>
      </c>
      <c r="T233" s="177">
        <f t="shared" si="18"/>
        <v>0.20595242156829302</v>
      </c>
      <c r="U233" s="46"/>
      <c r="V233" s="199">
        <f t="shared" si="19"/>
        <v>0.074073936900117</v>
      </c>
      <c r="W233" s="46"/>
      <c r="X233" s="46">
        <f t="shared" si="21"/>
        <v>-0.4399999999999995</v>
      </c>
      <c r="Y233" s="46">
        <f t="shared" si="20"/>
        <v>0.4399999999999995</v>
      </c>
      <c r="Z233" s="46"/>
      <c r="AB233" s="58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</row>
    <row r="234" spans="1:42" ht="12.75">
      <c r="A234" s="46">
        <f t="shared" si="22"/>
        <v>0.2900000000000001</v>
      </c>
      <c r="B234" s="46">
        <f t="shared" si="0"/>
        <v>0.5104166666666666</v>
      </c>
      <c r="C234" s="46">
        <f t="shared" si="1"/>
        <v>0.05208333333333342</v>
      </c>
      <c r="D234" s="46">
        <f t="shared" si="2"/>
        <v>0.5374812067277721</v>
      </c>
      <c r="E234" s="46">
        <f t="shared" si="3"/>
        <v>15732.53488207948</v>
      </c>
      <c r="F234" s="46">
        <f t="shared" si="4"/>
        <v>18297.689926172894</v>
      </c>
      <c r="G234" s="46">
        <f t="shared" si="5"/>
        <v>5005.459508644221</v>
      </c>
      <c r="H234" s="46">
        <f t="shared" si="6"/>
        <v>0.11501685524691443</v>
      </c>
      <c r="I234" s="46">
        <f t="shared" si="7"/>
        <v>1.3614719887019646</v>
      </c>
      <c r="J234" s="46">
        <f t="shared" si="8"/>
        <v>-0.0009666451119783948</v>
      </c>
      <c r="K234" s="46">
        <f t="shared" si="9"/>
        <v>-1.5225516468870288</v>
      </c>
      <c r="L234" s="46">
        <f t="shared" si="10"/>
        <v>0.6218872923904768</v>
      </c>
      <c r="M234" s="46">
        <f t="shared" si="11"/>
        <v>0.5503875968992248</v>
      </c>
      <c r="N234" s="46">
        <f t="shared" si="12"/>
        <v>-1.5771206441760377</v>
      </c>
      <c r="O234" s="46">
        <f t="shared" si="13"/>
        <v>1.7548243787310842</v>
      </c>
      <c r="P234" s="46">
        <f t="shared" si="14"/>
        <v>0.2900000000000001</v>
      </c>
      <c r="Q234" s="46">
        <f t="shared" si="15"/>
        <v>1319.6801528649235</v>
      </c>
      <c r="R234" s="177">
        <f t="shared" si="16"/>
        <v>0.037644269321932516</v>
      </c>
      <c r="S234" s="177">
        <f t="shared" si="17"/>
        <v>0.00017799504127948964</v>
      </c>
      <c r="T234" s="177">
        <f t="shared" si="18"/>
        <v>0.21409174652084167</v>
      </c>
      <c r="U234" s="46"/>
      <c r="V234" s="199">
        <f t="shared" si="19"/>
        <v>0.09259242112514622</v>
      </c>
      <c r="W234" s="46"/>
      <c r="X234" s="46">
        <f t="shared" si="21"/>
        <v>-0.4199999999999995</v>
      </c>
      <c r="Y234" s="46">
        <f t="shared" si="20"/>
        <v>0.4199999999999995</v>
      </c>
      <c r="Z234" s="46"/>
      <c r="AB234" s="58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</row>
    <row r="235" spans="1:42" ht="12.75">
      <c r="A235" s="46">
        <f t="shared" si="22"/>
        <v>0.3000000000000001</v>
      </c>
      <c r="B235" s="46">
        <f t="shared" si="0"/>
        <v>0.49999999999999994</v>
      </c>
      <c r="C235" s="46">
        <f t="shared" si="1"/>
        <v>0.06250000000000011</v>
      </c>
      <c r="D235" s="46">
        <f t="shared" si="2"/>
        <v>0.5278539901179198</v>
      </c>
      <c r="E235" s="46">
        <f t="shared" si="3"/>
        <v>15278.148358661012</v>
      </c>
      <c r="F235" s="46">
        <f t="shared" si="4"/>
        <v>17929.078014184393</v>
      </c>
      <c r="G235" s="46">
        <f t="shared" si="5"/>
        <v>4840.707964601768</v>
      </c>
      <c r="H235" s="46">
        <f t="shared" si="6"/>
        <v>0.11768759678037444</v>
      </c>
      <c r="I235" s="46">
        <f t="shared" si="7"/>
        <v>1.3781338870941255</v>
      </c>
      <c r="J235" s="46">
        <f t="shared" si="8"/>
        <v>-0.0009646937209658877</v>
      </c>
      <c r="K235" s="46">
        <f t="shared" si="9"/>
        <v>-1.5179568227434415</v>
      </c>
      <c r="L235" s="46">
        <f t="shared" si="10"/>
        <v>0.6505529240329038</v>
      </c>
      <c r="M235" s="46">
        <f t="shared" si="11"/>
        <v>0.5384615384615384</v>
      </c>
      <c r="N235" s="46">
        <f t="shared" si="12"/>
        <v>-1.5752461322081575</v>
      </c>
      <c r="O235" s="46">
        <f t="shared" si="13"/>
        <v>1.80028129395218</v>
      </c>
      <c r="P235" s="46">
        <f t="shared" si="14"/>
        <v>0.3000000000000001</v>
      </c>
      <c r="Q235" s="46">
        <f t="shared" si="15"/>
        <v>1577.3680380685219</v>
      </c>
      <c r="R235" s="177">
        <f t="shared" si="16"/>
        <v>0.0459250570682936</v>
      </c>
      <c r="S235" s="177">
        <f t="shared" si="17"/>
        <v>0.00018282188681832212</v>
      </c>
      <c r="T235" s="177">
        <f t="shared" si="18"/>
        <v>0.22229135741015646</v>
      </c>
      <c r="U235" s="46"/>
      <c r="V235" s="199">
        <f t="shared" si="19"/>
        <v>0.11111090535017544</v>
      </c>
      <c r="W235" s="46"/>
      <c r="X235" s="46">
        <f t="shared" si="21"/>
        <v>-0.39999999999999947</v>
      </c>
      <c r="Y235" s="46">
        <f t="shared" si="20"/>
        <v>0.39999999999999947</v>
      </c>
      <c r="Z235" s="46"/>
      <c r="AB235" s="58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</row>
    <row r="236" spans="1:42" ht="12.75">
      <c r="A236" s="46">
        <f t="shared" si="22"/>
        <v>0.3100000000000001</v>
      </c>
      <c r="B236" s="46">
        <f t="shared" si="0"/>
        <v>0.4895833333333332</v>
      </c>
      <c r="C236" s="46">
        <f t="shared" si="1"/>
        <v>0.07291666666666678</v>
      </c>
      <c r="D236" s="46">
        <f t="shared" si="2"/>
        <v>0.5182431755711028</v>
      </c>
      <c r="E236" s="46">
        <f t="shared" si="3"/>
        <v>14830.996148109938</v>
      </c>
      <c r="F236" s="46">
        <f t="shared" si="4"/>
        <v>17565.829617460688</v>
      </c>
      <c r="G236" s="46">
        <f t="shared" si="5"/>
        <v>4684.754521963823</v>
      </c>
      <c r="H236" s="46">
        <f t="shared" si="6"/>
        <v>0.12046236583232424</v>
      </c>
      <c r="I236" s="46">
        <f t="shared" si="7"/>
        <v>1.3951545892637387</v>
      </c>
      <c r="J236" s="46">
        <f t="shared" si="8"/>
        <v>-0.0009626566665919795</v>
      </c>
      <c r="K236" s="46">
        <f t="shared" si="9"/>
        <v>-1.5131830265250334</v>
      </c>
      <c r="L236" s="46">
        <f t="shared" si="10"/>
        <v>0.6798358524967545</v>
      </c>
      <c r="M236" s="46">
        <f t="shared" si="11"/>
        <v>0.5267175572519084</v>
      </c>
      <c r="N236" s="46">
        <f t="shared" si="12"/>
        <v>-1.5733219324497647</v>
      </c>
      <c r="O236" s="46">
        <f t="shared" si="13"/>
        <v>1.8469431380932022</v>
      </c>
      <c r="P236" s="46">
        <f t="shared" si="14"/>
        <v>0.3100000000000001</v>
      </c>
      <c r="Q236" s="46">
        <f t="shared" si="15"/>
        <v>1835.8115444346822</v>
      </c>
      <c r="R236" s="177">
        <f t="shared" si="16"/>
        <v>0.05450686268675968</v>
      </c>
      <c r="S236" s="177">
        <f t="shared" si="17"/>
        <v>0.00018778859227267834</v>
      </c>
      <c r="T236" s="177">
        <f t="shared" si="18"/>
        <v>0.23055192651012002</v>
      </c>
      <c r="U236" s="46"/>
      <c r="V236" s="199">
        <f t="shared" si="19"/>
        <v>0.12962938957520467</v>
      </c>
      <c r="W236" s="46"/>
      <c r="X236" s="46">
        <f t="shared" si="21"/>
        <v>-0.37999999999999945</v>
      </c>
      <c r="Y236" s="46">
        <f t="shared" si="20"/>
        <v>0.37999999999999945</v>
      </c>
      <c r="Z236" s="46"/>
      <c r="AB236" s="58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</row>
    <row r="237" spans="1:42" ht="12.75">
      <c r="A237" s="46">
        <f t="shared" si="22"/>
        <v>0.3200000000000001</v>
      </c>
      <c r="B237" s="46">
        <f aca="true" t="shared" si="23" ref="B237:B268">MIN($C$46*(1-A237/$E$46),1)</f>
        <v>0.4791666666666666</v>
      </c>
      <c r="C237" s="46">
        <f aca="true" t="shared" si="24" ref="C237:C268">MIN($D$46*(1-A237/$F$46),1)</f>
        <v>0.08333333333333347</v>
      </c>
      <c r="D237" s="46">
        <f aca="true" t="shared" si="25" ref="D237:D268">0.5*(B237+$B$195*C237+SQRT((B237+$B$195*C237)^2+4*$B$195*(1-B237-C237)))</f>
        <v>0.5086496020288498</v>
      </c>
      <c r="E237" s="46">
        <f aca="true" t="shared" si="26" ref="E237:E268">$C$51*($B$195+D237*(1+A237*($B$195-1)))/($B$195+D237-A237*($B$195-1))</f>
        <v>14391.091822610153</v>
      </c>
      <c r="F237" s="46">
        <f aca="true" t="shared" si="27" ref="F237:F268">$C$51*($B$195+1*(1+A237*($B$195-1)))/($B$195+1-A237*($B$195-1))</f>
        <v>17207.828518173344</v>
      </c>
      <c r="G237" s="46">
        <f aca="true" t="shared" si="28" ref="G237:G268">$C$51*($B$195+$B$195*(1+A237*($B$195-1)))/($B$195+$B$195-A237*($B$195-1))</f>
        <v>4536.912751677851</v>
      </c>
      <c r="H237" s="46">
        <f aca="true" t="shared" si="29" ref="H237:H268">$B$195*(1+D237)/($B$195+D237*(1+A237*($B$195-1)))</f>
        <v>0.12334655160432104</v>
      </c>
      <c r="I237" s="46">
        <f aca="true" t="shared" si="30" ref="I237:I268">($B$195+D237)/($B$195+D237*(1+A237*($B$195-1)))</f>
        <v>1.4125427992450255</v>
      </c>
      <c r="J237" s="46">
        <f aca="true" t="shared" si="31" ref="J237:J268">$E$51+$B$198*($C$51/E237-1)/(1/$B$195-1)</f>
        <v>-0.0009605291034866173</v>
      </c>
      <c r="K237" s="46">
        <f aca="true" t="shared" si="32" ref="K237:K268">-3*($C$51/1.8)*$B$198*(A237*(1/$B$195-1)-($C$51/E237-1))/A237/(1/$B$195-1)/(1/$B$195-1)</f>
        <v>-1.5082209864871896</v>
      </c>
      <c r="L237" s="46">
        <f aca="true" t="shared" si="33" ref="L237:L268">-A237*K237/(1-A237)</f>
        <v>0.7097510524645602</v>
      </c>
      <c r="M237" s="46">
        <f aca="true" t="shared" si="34" ref="M237:M268">(1-A237)/(1+A237)</f>
        <v>0.515151515151515</v>
      </c>
      <c r="N237" s="46">
        <f aca="true" t="shared" si="35" ref="N237:N268">-3*($B$51/1.8)*$B$198*M237/(M237+$B$195)</f>
        <v>-1.5713460427498556</v>
      </c>
      <c r="O237" s="46">
        <f aca="true" t="shared" si="36" ref="O237:O268">-N237*(3-M237)/4/M237</f>
        <v>1.8948584633160028</v>
      </c>
      <c r="P237" s="46">
        <f aca="true" t="shared" si="37" ref="P237:P268">A237</f>
        <v>0.3200000000000001</v>
      </c>
      <c r="Q237" s="46">
        <f aca="true" t="shared" si="38" ref="Q237:Q268">(B237+$B$196*C237+SQRT((B237+$B$196*C237)^2+4*$B$196*(1-B237-C237)))</f>
        <v>2094.7345174516995</v>
      </c>
      <c r="R237" s="177">
        <f aca="true" t="shared" si="39" ref="R237:R268">$G$51*($B$196+Q237*(1+A237*($B$196-1)))/($B$196+Q237-A237*($B$196-1))</f>
        <v>0.06337192489536941</v>
      </c>
      <c r="S237" s="177">
        <f aca="true" t="shared" si="40" ref="S237:S268">$G$51*($B$196+2*(1+A237*($B$196-1)))/($B$196+2-A237*($B$196-1))</f>
        <v>0.00019290132575579377</v>
      </c>
      <c r="T237" s="177">
        <f aca="true" t="shared" si="41" ref="T237:T268">$G$51*($B$196+2*$B$196*(1+A237*($B$196-1)))/($B$196+2*$B$196-A237*($B$196-1))</f>
        <v>0.23887413612765498</v>
      </c>
      <c r="U237" s="46"/>
      <c r="V237" s="199">
        <f aca="true" t="shared" si="42" ref="V237:V268">IF(A237&lt;$F$46,0,MIN((A237-$F$46)/($E$46-$F$46+0.000001),1))</f>
        <v>0.1481478738002339</v>
      </c>
      <c r="W237" s="46"/>
      <c r="X237" s="46">
        <f t="shared" si="21"/>
        <v>-0.35999999999999943</v>
      </c>
      <c r="Y237" s="46">
        <f aca="true" t="shared" si="43" ref="Y237:Y268">-X237</f>
        <v>0.35999999999999943</v>
      </c>
      <c r="Z237" s="46"/>
      <c r="AB237" s="58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</row>
    <row r="238" spans="1:42" ht="12.75">
      <c r="A238" s="46">
        <f t="shared" si="22"/>
        <v>0.3300000000000001</v>
      </c>
      <c r="B238" s="46">
        <f t="shared" si="23"/>
        <v>0.46874999999999994</v>
      </c>
      <c r="C238" s="46">
        <f t="shared" si="24"/>
        <v>0.09375000000000015</v>
      </c>
      <c r="D238" s="46">
        <f t="shared" si="25"/>
        <v>0.49907416313108754</v>
      </c>
      <c r="E238" s="46">
        <f t="shared" si="26"/>
        <v>13958.44909663786</v>
      </c>
      <c r="F238" s="46">
        <f t="shared" si="27"/>
        <v>16854.961832061064</v>
      </c>
      <c r="G238" s="46">
        <f t="shared" si="28"/>
        <v>4396.565821749794</v>
      </c>
      <c r="H238" s="46">
        <f t="shared" si="29"/>
        <v>0.12634587492220434</v>
      </c>
      <c r="I238" s="46">
        <f t="shared" si="30"/>
        <v>1.4303072556353325</v>
      </c>
      <c r="J238" s="46">
        <f t="shared" si="31"/>
        <v>-0.0009583058612756725</v>
      </c>
      <c r="K238" s="46">
        <f t="shared" si="32"/>
        <v>-1.5030608603488957</v>
      </c>
      <c r="L238" s="46">
        <f t="shared" si="33"/>
        <v>0.7403135580822923</v>
      </c>
      <c r="M238" s="46">
        <f t="shared" si="34"/>
        <v>0.5037593984962405</v>
      </c>
      <c r="N238" s="46">
        <f t="shared" si="35"/>
        <v>-1.5693163519250475</v>
      </c>
      <c r="O238" s="46">
        <f t="shared" si="36"/>
        <v>1.9440784658175965</v>
      </c>
      <c r="P238" s="46">
        <f t="shared" si="37"/>
        <v>0.3300000000000001</v>
      </c>
      <c r="Q238" s="46">
        <f t="shared" si="38"/>
        <v>2353.9802711705634</v>
      </c>
      <c r="R238" s="177">
        <f t="shared" si="39"/>
        <v>0.07250602724381351</v>
      </c>
      <c r="S238" s="177">
        <f t="shared" si="40"/>
        <v>0.000198166623494598</v>
      </c>
      <c r="T238" s="177">
        <f t="shared" si="41"/>
        <v>0.24725867879059182</v>
      </c>
      <c r="U238" s="46"/>
      <c r="V238" s="199">
        <f t="shared" si="42"/>
        <v>0.1666663580252631</v>
      </c>
      <c r="W238" s="46"/>
      <c r="X238" s="46">
        <f aca="true" t="shared" si="44" ref="X238:X269">X237+0.02</f>
        <v>-0.3399999999999994</v>
      </c>
      <c r="Y238" s="46">
        <f t="shared" si="43"/>
        <v>0.3399999999999994</v>
      </c>
      <c r="Z238" s="46"/>
      <c r="AB238" s="58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</row>
    <row r="239" spans="1:42" ht="12.75">
      <c r="A239" s="46">
        <f aca="true" t="shared" si="45" ref="A239:A270">A238+0.01</f>
        <v>0.34000000000000014</v>
      </c>
      <c r="B239" s="46">
        <f t="shared" si="23"/>
        <v>0.45833333333333326</v>
      </c>
      <c r="C239" s="46">
        <f t="shared" si="24"/>
        <v>0.10416666666666678</v>
      </c>
      <c r="D239" s="46">
        <f t="shared" si="25"/>
        <v>0.4895178114118628</v>
      </c>
      <c r="E239" s="46">
        <f t="shared" si="26"/>
        <v>13533.081828677367</v>
      </c>
      <c r="F239" s="46">
        <f t="shared" si="27"/>
        <v>16507.119889756537</v>
      </c>
      <c r="G239" s="46">
        <f t="shared" si="28"/>
        <v>4263.15789473684</v>
      </c>
      <c r="H239" s="46">
        <f t="shared" si="29"/>
        <v>0.12946641017001234</v>
      </c>
      <c r="I239" s="46">
        <f t="shared" si="30"/>
        <v>1.4484566977912061</v>
      </c>
      <c r="J239" s="46">
        <f t="shared" si="31"/>
        <v>-0.0009559814205421957</v>
      </c>
      <c r="K239" s="46">
        <f t="shared" si="32"/>
        <v>-1.497692197556968</v>
      </c>
      <c r="L239" s="46">
        <f t="shared" si="33"/>
        <v>0.7715384048020748</v>
      </c>
      <c r="M239" s="46">
        <f t="shared" si="34"/>
        <v>0.49253731343283574</v>
      </c>
      <c r="N239" s="46">
        <f t="shared" si="35"/>
        <v>-1.5672306322350846</v>
      </c>
      <c r="O239" s="46">
        <f t="shared" si="36"/>
        <v>1.9946571682991991</v>
      </c>
      <c r="P239" s="46">
        <f t="shared" si="37"/>
        <v>0.34000000000000014</v>
      </c>
      <c r="Q239" s="46">
        <f t="shared" si="38"/>
        <v>2613.4534842206867</v>
      </c>
      <c r="R239" s="177">
        <f t="shared" si="39"/>
        <v>0.081897007364074</v>
      </c>
      <c r="S239" s="177">
        <f t="shared" si="40"/>
        <v>0.00020359141770697777</v>
      </c>
      <c r="T239" s="177">
        <f t="shared" si="41"/>
        <v>0.25570625743977365</v>
      </c>
      <c r="U239" s="46"/>
      <c r="V239" s="199">
        <f t="shared" si="42"/>
        <v>0.18518484225029233</v>
      </c>
      <c r="W239" s="46"/>
      <c r="X239" s="46">
        <f t="shared" si="44"/>
        <v>-0.3199999999999994</v>
      </c>
      <c r="Y239" s="46">
        <f t="shared" si="43"/>
        <v>0.3199999999999994</v>
      </c>
      <c r="Z239" s="46"/>
      <c r="AB239" s="58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</row>
    <row r="240" spans="1:42" ht="12.75">
      <c r="A240" s="46">
        <f t="shared" si="45"/>
        <v>0.35000000000000014</v>
      </c>
      <c r="B240" s="46">
        <f t="shared" si="23"/>
        <v>0.4479166666666665</v>
      </c>
      <c r="C240" s="46">
        <f t="shared" si="24"/>
        <v>0.11458333333333347</v>
      </c>
      <c r="D240" s="46">
        <f t="shared" si="25"/>
        <v>0.4799815628477577</v>
      </c>
      <c r="E240" s="46">
        <f t="shared" si="26"/>
        <v>13115.004022116438</v>
      </c>
      <c r="F240" s="46">
        <f t="shared" si="27"/>
        <v>16164.196123147087</v>
      </c>
      <c r="G240" s="46">
        <f t="shared" si="28"/>
        <v>4136.186770428013</v>
      </c>
      <c r="H240" s="46">
        <f t="shared" si="29"/>
        <v>0.13271460853191913</v>
      </c>
      <c r="I240" s="46">
        <f t="shared" si="30"/>
        <v>1.466999826175121</v>
      </c>
      <c r="J240" s="46">
        <f t="shared" si="31"/>
        <v>-0.0009535498870138283</v>
      </c>
      <c r="K240" s="46">
        <f t="shared" si="32"/>
        <v>-1.492103899299924</v>
      </c>
      <c r="L240" s="46">
        <f t="shared" si="33"/>
        <v>0.803440561161498</v>
      </c>
      <c r="M240" s="46">
        <f t="shared" si="34"/>
        <v>0.4814814814814814</v>
      </c>
      <c r="N240" s="46">
        <f t="shared" si="35"/>
        <v>-1.5650865312264859</v>
      </c>
      <c r="O240" s="46">
        <f t="shared" si="36"/>
        <v>2.0466516177577128</v>
      </c>
      <c r="P240" s="46">
        <f t="shared" si="37"/>
        <v>0.35000000000000014</v>
      </c>
      <c r="Q240" s="46">
        <f t="shared" si="38"/>
        <v>2873.0929127807235</v>
      </c>
      <c r="R240" s="177">
        <f t="shared" si="39"/>
        <v>0.09153404061722659</v>
      </c>
      <c r="S240" s="177">
        <f t="shared" si="40"/>
        <v>0.00020918306705137603</v>
      </c>
      <c r="T240" s="177">
        <f t="shared" si="41"/>
        <v>0.26421758562551045</v>
      </c>
      <c r="U240" s="46"/>
      <c r="V240" s="199">
        <f t="shared" si="42"/>
        <v>0.20370332647532155</v>
      </c>
      <c r="W240" s="46"/>
      <c r="X240" s="46">
        <f t="shared" si="44"/>
        <v>-0.2999999999999994</v>
      </c>
      <c r="Y240" s="46">
        <f t="shared" si="43"/>
        <v>0.2999999999999994</v>
      </c>
      <c r="Z240" s="46"/>
      <c r="AB240" s="58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</row>
    <row r="241" spans="1:42" ht="12.75">
      <c r="A241" s="46">
        <f t="shared" si="45"/>
        <v>0.36000000000000015</v>
      </c>
      <c r="B241" s="46">
        <f t="shared" si="23"/>
        <v>0.4374999999999999</v>
      </c>
      <c r="C241" s="46">
        <f t="shared" si="24"/>
        <v>0.12500000000000017</v>
      </c>
      <c r="D241" s="46">
        <f t="shared" si="25"/>
        <v>0.4704665017884426</v>
      </c>
      <c r="E241" s="46">
        <f t="shared" si="26"/>
        <v>12704.229825102288</v>
      </c>
      <c r="F241" s="46">
        <f t="shared" si="27"/>
        <v>15826.086956521734</v>
      </c>
      <c r="G241" s="46">
        <f t="shared" si="28"/>
        <v>4015.1975683890555</v>
      </c>
      <c r="H241" s="46">
        <f t="shared" si="29"/>
        <v>0.1360973225626793</v>
      </c>
      <c r="I241" s="46">
        <f t="shared" si="30"/>
        <v>1.4859452560584931</v>
      </c>
      <c r="J241" s="46">
        <f t="shared" si="31"/>
        <v>-0.0009510049638774354</v>
      </c>
      <c r="K241" s="46">
        <f t="shared" si="32"/>
        <v>-1.4862841762362506</v>
      </c>
      <c r="L241" s="46">
        <f t="shared" si="33"/>
        <v>0.8360348491328915</v>
      </c>
      <c r="M241" s="46">
        <f t="shared" si="34"/>
        <v>0.47058823529411753</v>
      </c>
      <c r="N241" s="46">
        <f t="shared" si="35"/>
        <v>-1.5628815628815629</v>
      </c>
      <c r="O241" s="46">
        <f t="shared" si="36"/>
        <v>2.1001221001221007</v>
      </c>
      <c r="P241" s="46">
        <f t="shared" si="37"/>
        <v>0.36000000000000015</v>
      </c>
      <c r="Q241" s="46">
        <f t="shared" si="38"/>
        <v>3132.85744347045</v>
      </c>
      <c r="R241" s="177">
        <f t="shared" si="39"/>
        <v>0.10140726054107675</v>
      </c>
      <c r="S241" s="177">
        <f t="shared" si="40"/>
        <v>0.00021494938992997075</v>
      </c>
      <c r="T241" s="177">
        <f t="shared" si="41"/>
        <v>0.27279338770849787</v>
      </c>
      <c r="U241" s="46"/>
      <c r="V241" s="199">
        <f t="shared" si="42"/>
        <v>0.22222181070035077</v>
      </c>
      <c r="W241" s="46"/>
      <c r="X241" s="46">
        <f t="shared" si="44"/>
        <v>-0.27999999999999936</v>
      </c>
      <c r="Y241" s="46">
        <f t="shared" si="43"/>
        <v>0.27999999999999936</v>
      </c>
      <c r="Z241" s="46"/>
      <c r="AB241" s="58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</row>
    <row r="242" spans="1:42" ht="12.75">
      <c r="A242" s="46">
        <f t="shared" si="45"/>
        <v>0.37000000000000016</v>
      </c>
      <c r="B242" s="46">
        <f t="shared" si="23"/>
        <v>0.42708333333333326</v>
      </c>
      <c r="C242" s="46">
        <f t="shared" si="24"/>
        <v>0.13541666666666682</v>
      </c>
      <c r="D242" s="46">
        <f t="shared" si="25"/>
        <v>0.4609737863006708</v>
      </c>
      <c r="E242" s="46">
        <f t="shared" si="26"/>
        <v>12300.773529094497</v>
      </c>
      <c r="F242" s="46">
        <f t="shared" si="27"/>
        <v>15492.691702271186</v>
      </c>
      <c r="G242" s="46">
        <f t="shared" si="28"/>
        <v>3899.7772828507777</v>
      </c>
      <c r="H242" s="46">
        <f t="shared" si="29"/>
        <v>0.1396218320903202</v>
      </c>
      <c r="I242" s="46">
        <f t="shared" si="30"/>
        <v>1.5053014636929871</v>
      </c>
      <c r="J242" s="46">
        <f t="shared" si="31"/>
        <v>-0.0009483399221265816</v>
      </c>
      <c r="K242" s="46">
        <f t="shared" si="32"/>
        <v>-1.4802205039306315</v>
      </c>
      <c r="L242" s="46">
        <f t="shared" si="33"/>
        <v>0.869335851514816</v>
      </c>
      <c r="M242" s="46">
        <f t="shared" si="34"/>
        <v>0.45985401459854003</v>
      </c>
      <c r="N242" s="46">
        <f t="shared" si="35"/>
        <v>-1.5606130980027866</v>
      </c>
      <c r="O242" s="46">
        <f t="shared" si="36"/>
        <v>2.15513237343242</v>
      </c>
      <c r="P242" s="46">
        <f t="shared" si="37"/>
        <v>0.37000000000000016</v>
      </c>
      <c r="Q242" s="46">
        <f t="shared" si="38"/>
        <v>3392.718465290952</v>
      </c>
      <c r="R242" s="177">
        <f t="shared" si="39"/>
        <v>0.11150753999124377</v>
      </c>
      <c r="S242" s="177">
        <f t="shared" si="40"/>
        <v>0.00022089870096237714</v>
      </c>
      <c r="T242" s="177">
        <f t="shared" si="41"/>
        <v>0.2814343990653186</v>
      </c>
      <c r="U242" s="46"/>
      <c r="V242" s="199">
        <f t="shared" si="42"/>
        <v>0.24074029492538002</v>
      </c>
      <c r="W242" s="46"/>
      <c r="X242" s="46">
        <f t="shared" si="44"/>
        <v>-0.25999999999999934</v>
      </c>
      <c r="Y242" s="46">
        <f t="shared" si="43"/>
        <v>0.25999999999999934</v>
      </c>
      <c r="Z242" s="46"/>
      <c r="AB242" s="58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</row>
    <row r="243" spans="1:42" ht="12.75">
      <c r="A243" s="46">
        <f t="shared" si="45"/>
        <v>0.38000000000000017</v>
      </c>
      <c r="B243" s="46">
        <f t="shared" si="23"/>
        <v>0.4166666666666665</v>
      </c>
      <c r="C243" s="46">
        <f t="shared" si="24"/>
        <v>0.1458333333333335</v>
      </c>
      <c r="D243" s="46">
        <f t="shared" si="25"/>
        <v>0.45150465395878314</v>
      </c>
      <c r="E243" s="46">
        <f t="shared" si="26"/>
        <v>11904.649565797778</v>
      </c>
      <c r="F243" s="46">
        <f t="shared" si="27"/>
        <v>15163.91246092005</v>
      </c>
      <c r="G243" s="46">
        <f t="shared" si="28"/>
        <v>3789.5500725689394</v>
      </c>
      <c r="H243" s="46">
        <f t="shared" si="29"/>
        <v>0.1432958714328309</v>
      </c>
      <c r="I243" s="46">
        <f t="shared" si="30"/>
        <v>1.5250767239605232</v>
      </c>
      <c r="J243" s="46">
        <f t="shared" si="31"/>
        <v>-0.0009455475688555242</v>
      </c>
      <c r="K243" s="46">
        <f t="shared" si="32"/>
        <v>-1.4738995760295381</v>
      </c>
      <c r="L243" s="46">
        <f t="shared" si="33"/>
        <v>0.9033578046632659</v>
      </c>
      <c r="M243" s="46">
        <f t="shared" si="34"/>
        <v>0.44927536231884047</v>
      </c>
      <c r="N243" s="46">
        <f t="shared" si="35"/>
        <v>-1.5582783537543197</v>
      </c>
      <c r="O243" s="46">
        <f t="shared" si="36"/>
        <v>2.211749921457745</v>
      </c>
      <c r="P243" s="46">
        <f t="shared" si="37"/>
        <v>0.38000000000000017</v>
      </c>
      <c r="Q243" s="46">
        <f t="shared" si="38"/>
        <v>3652.6554603641243</v>
      </c>
      <c r="R243" s="177">
        <f t="shared" si="39"/>
        <v>0.12182635505062636</v>
      </c>
      <c r="S243" s="177">
        <f t="shared" si="40"/>
        <v>0.00022703985098769682</v>
      </c>
      <c r="T243" s="177">
        <f t="shared" si="41"/>
        <v>0.2901413662986508</v>
      </c>
      <c r="U243" s="46"/>
      <c r="V243" s="199">
        <f t="shared" si="42"/>
        <v>0.25925877915040924</v>
      </c>
      <c r="W243" s="46"/>
      <c r="X243" s="46">
        <f t="shared" si="44"/>
        <v>-0.23999999999999935</v>
      </c>
      <c r="Y243" s="46">
        <f t="shared" si="43"/>
        <v>0.23999999999999935</v>
      </c>
      <c r="Z243" s="46"/>
      <c r="AB243" s="58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</row>
    <row r="244" spans="1:42" ht="12.75">
      <c r="A244" s="46">
        <f t="shared" si="45"/>
        <v>0.3900000000000002</v>
      </c>
      <c r="B244" s="46">
        <f t="shared" si="23"/>
        <v>0.4062499999999999</v>
      </c>
      <c r="C244" s="46">
        <f t="shared" si="24"/>
        <v>0.1562500000000002</v>
      </c>
      <c r="D244" s="46">
        <f t="shared" si="25"/>
        <v>0.4420604281163888</v>
      </c>
      <c r="E244" s="46">
        <f t="shared" si="26"/>
        <v>11515.872502094056</v>
      </c>
      <c r="F244" s="46">
        <f t="shared" si="27"/>
        <v>14839.654025282764</v>
      </c>
      <c r="G244" s="46">
        <f t="shared" si="28"/>
        <v>3684.173172462738</v>
      </c>
      <c r="H244" s="46">
        <f t="shared" si="29"/>
        <v>0.14712765788216486</v>
      </c>
      <c r="I244" s="46">
        <f t="shared" si="30"/>
        <v>1.5452790384032062</v>
      </c>
      <c r="J244" s="46">
        <f t="shared" si="31"/>
        <v>-0.0009426202134259556</v>
      </c>
      <c r="K244" s="46">
        <f t="shared" si="32"/>
        <v>-1.4673072552564905</v>
      </c>
      <c r="L244" s="46">
        <f t="shared" si="33"/>
        <v>0.9381144746721831</v>
      </c>
      <c r="M244" s="46">
        <f t="shared" si="34"/>
        <v>0.43884892086330923</v>
      </c>
      <c r="N244" s="46">
        <f t="shared" si="35"/>
        <v>-1.5558743822732344</v>
      </c>
      <c r="O244" s="46">
        <f t="shared" si="36"/>
        <v>2.270046229874064</v>
      </c>
      <c r="P244" s="46">
        <f t="shared" si="37"/>
        <v>0.3900000000000002</v>
      </c>
      <c r="Q244" s="46">
        <f t="shared" si="38"/>
        <v>3912.6533352020883</v>
      </c>
      <c r="R244" s="177">
        <f t="shared" si="39"/>
        <v>0.1323556944488479</v>
      </c>
      <c r="S244" s="177">
        <f t="shared" si="40"/>
        <v>0.00023338227099964744</v>
      </c>
      <c r="T244" s="177">
        <f t="shared" si="41"/>
        <v>0.2989150474523064</v>
      </c>
      <c r="U244" s="46"/>
      <c r="V244" s="199">
        <f t="shared" si="42"/>
        <v>0.27777726337543845</v>
      </c>
      <c r="W244" s="46"/>
      <c r="X244" s="46">
        <f t="shared" si="44"/>
        <v>-0.21999999999999936</v>
      </c>
      <c r="Y244" s="46">
        <f t="shared" si="43"/>
        <v>0.21999999999999936</v>
      </c>
      <c r="Z244" s="46"/>
      <c r="AB244" s="58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</row>
    <row r="245" spans="1:42" ht="12.75">
      <c r="A245" s="46">
        <f t="shared" si="45"/>
        <v>0.4000000000000002</v>
      </c>
      <c r="B245" s="46">
        <f t="shared" si="23"/>
        <v>0.3958333333333332</v>
      </c>
      <c r="C245" s="46">
        <f t="shared" si="24"/>
        <v>0.16666666666666682</v>
      </c>
      <c r="D245" s="46">
        <f t="shared" si="25"/>
        <v>0.4326425246952015</v>
      </c>
      <c r="E245" s="46">
        <f t="shared" si="26"/>
        <v>11134.45703251824</v>
      </c>
      <c r="F245" s="46">
        <f t="shared" si="27"/>
        <v>14519.823788546248</v>
      </c>
      <c r="G245" s="46">
        <f t="shared" si="28"/>
        <v>3583.333333333331</v>
      </c>
      <c r="H245" s="46">
        <f t="shared" si="29"/>
        <v>0.15112592137258</v>
      </c>
      <c r="I245" s="46">
        <f t="shared" si="30"/>
        <v>1.5659160524182802</v>
      </c>
      <c r="J245" s="46">
        <f t="shared" si="31"/>
        <v>-0.0009395496314509679</v>
      </c>
      <c r="K245" s="46">
        <f t="shared" si="32"/>
        <v>-1.4604285223697546</v>
      </c>
      <c r="L245" s="46">
        <f t="shared" si="33"/>
        <v>0.9736190149131704</v>
      </c>
      <c r="M245" s="46">
        <f t="shared" si="34"/>
        <v>0.42857142857142844</v>
      </c>
      <c r="N245" s="46">
        <f t="shared" si="35"/>
        <v>-1.553398058252427</v>
      </c>
      <c r="O245" s="46">
        <f t="shared" si="36"/>
        <v>2.330097087378641</v>
      </c>
      <c r="P245" s="46">
        <f t="shared" si="37"/>
        <v>0.4000000000000002</v>
      </c>
      <c r="Q245" s="46">
        <f t="shared" si="38"/>
        <v>4172.700741393661</v>
      </c>
      <c r="R245" s="177">
        <f t="shared" si="39"/>
        <v>0.14308799548607648</v>
      </c>
      <c r="S245" s="177">
        <f t="shared" si="40"/>
        <v>0.00023993602047344862</v>
      </c>
      <c r="T245" s="177">
        <f t="shared" si="41"/>
        <v>0.3077562122312342</v>
      </c>
      <c r="U245" s="46"/>
      <c r="V245" s="199">
        <f t="shared" si="42"/>
        <v>0.2962957476004677</v>
      </c>
      <c r="W245" s="46"/>
      <c r="X245" s="46">
        <f t="shared" si="44"/>
        <v>-0.19999999999999937</v>
      </c>
      <c r="Y245" s="46">
        <f t="shared" si="43"/>
        <v>0.19999999999999937</v>
      </c>
      <c r="Z245" s="46"/>
      <c r="AB245" s="58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</row>
    <row r="246" spans="1:42" ht="12.75">
      <c r="A246" s="46">
        <f t="shared" si="45"/>
        <v>0.4100000000000002</v>
      </c>
      <c r="B246" s="46">
        <f t="shared" si="23"/>
        <v>0.3854166666666666</v>
      </c>
      <c r="C246" s="46">
        <f t="shared" si="24"/>
        <v>0.1770833333333335</v>
      </c>
      <c r="D246" s="46">
        <f t="shared" si="25"/>
        <v>0.42325245952791135</v>
      </c>
      <c r="E246" s="46">
        <f t="shared" si="26"/>
        <v>10760.417968732749</v>
      </c>
      <c r="F246" s="46">
        <f t="shared" si="27"/>
        <v>14204.33165609275</v>
      </c>
      <c r="G246" s="46">
        <f t="shared" si="28"/>
        <v>3486.743711760705</v>
      </c>
      <c r="H246" s="46">
        <f t="shared" si="29"/>
        <v>0.1552999352045102</v>
      </c>
      <c r="I246" s="46">
        <f t="shared" si="30"/>
        <v>1.586994960281612</v>
      </c>
      <c r="J246" s="46">
        <f t="shared" si="31"/>
        <v>-0.0009363270265661508</v>
      </c>
      <c r="K246" s="46">
        <f t="shared" si="32"/>
        <v>-1.4532474233040684</v>
      </c>
      <c r="L246" s="46">
        <f t="shared" si="33"/>
        <v>1.0098838026350314</v>
      </c>
      <c r="M246" s="46">
        <f t="shared" si="34"/>
        <v>0.4184397163120566</v>
      </c>
      <c r="N246" s="46">
        <f t="shared" si="35"/>
        <v>-1.5508460653852472</v>
      </c>
      <c r="O246" s="46">
        <f t="shared" si="36"/>
        <v>2.391982914407755</v>
      </c>
      <c r="P246" s="46">
        <f t="shared" si="37"/>
        <v>0.4100000000000002</v>
      </c>
      <c r="Q246" s="46">
        <f t="shared" si="38"/>
        <v>4432.788983118187</v>
      </c>
      <c r="R246" s="177">
        <f t="shared" si="39"/>
        <v>0.15401609621573387</v>
      </c>
      <c r="S246" s="177">
        <f t="shared" si="40"/>
        <v>0.0002467118406053074</v>
      </c>
      <c r="T246" s="177">
        <f t="shared" si="41"/>
        <v>0.31666564222661603</v>
      </c>
      <c r="U246" s="46"/>
      <c r="V246" s="199">
        <f t="shared" si="42"/>
        <v>0.3148142318254969</v>
      </c>
      <c r="W246" s="46"/>
      <c r="X246" s="46">
        <f t="shared" si="44"/>
        <v>-0.17999999999999938</v>
      </c>
      <c r="Y246" s="46">
        <f t="shared" si="43"/>
        <v>0.17999999999999938</v>
      </c>
      <c r="Z246" s="46"/>
      <c r="AB246" s="58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</row>
    <row r="247" spans="1:42" ht="12.75">
      <c r="A247" s="46">
        <f t="shared" si="45"/>
        <v>0.4200000000000002</v>
      </c>
      <c r="B247" s="46">
        <f t="shared" si="23"/>
        <v>0.37499999999999983</v>
      </c>
      <c r="C247" s="46">
        <f t="shared" si="24"/>
        <v>0.1875000000000002</v>
      </c>
      <c r="D247" s="46">
        <f t="shared" si="25"/>
        <v>0.4138918562922759</v>
      </c>
      <c r="E247" s="46">
        <f t="shared" si="26"/>
        <v>10393.770225350496</v>
      </c>
      <c r="F247" s="46">
        <f t="shared" si="27"/>
        <v>13893.089960886562</v>
      </c>
      <c r="G247" s="46">
        <f t="shared" si="28"/>
        <v>3394.1411451398117</v>
      </c>
      <c r="H247" s="46">
        <f t="shared" si="29"/>
        <v>0.15965954763781362</v>
      </c>
      <c r="I247" s="46">
        <f t="shared" si="30"/>
        <v>1.6085223965381357</v>
      </c>
      <c r="J247" s="46">
        <f t="shared" si="31"/>
        <v>-0.0009329429899921182</v>
      </c>
      <c r="K247" s="46">
        <f t="shared" si="32"/>
        <v>-1.445747014816665</v>
      </c>
      <c r="L247" s="46">
        <f t="shared" si="33"/>
        <v>1.04692025210862</v>
      </c>
      <c r="M247" s="46">
        <f t="shared" si="34"/>
        <v>0.40845070422535196</v>
      </c>
      <c r="N247" s="46">
        <f t="shared" si="35"/>
        <v>-1.5482148815482148</v>
      </c>
      <c r="O247" s="46">
        <f t="shared" si="36"/>
        <v>2.45578912245579</v>
      </c>
      <c r="P247" s="46">
        <f t="shared" si="37"/>
        <v>0.4200000000000002</v>
      </c>
      <c r="Q247" s="46">
        <f t="shared" si="38"/>
        <v>4692.911285643081</v>
      </c>
      <c r="R247" s="177">
        <f t="shared" si="39"/>
        <v>0.16513319809059915</v>
      </c>
      <c r="S247" s="177">
        <f t="shared" si="40"/>
        <v>0.00025372121305715904</v>
      </c>
      <c r="T247" s="177">
        <f t="shared" si="41"/>
        <v>0.3256441311461992</v>
      </c>
      <c r="U247" s="46"/>
      <c r="V247" s="199">
        <f t="shared" si="42"/>
        <v>0.3333327160505261</v>
      </c>
      <c r="W247" s="46"/>
      <c r="X247" s="46">
        <f t="shared" si="44"/>
        <v>-0.1599999999999994</v>
      </c>
      <c r="Y247" s="46">
        <f t="shared" si="43"/>
        <v>0.1599999999999994</v>
      </c>
      <c r="Z247" s="46"/>
      <c r="AB247" s="58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</row>
    <row r="248" spans="1:42" ht="12.75">
      <c r="A248" s="46">
        <f t="shared" si="45"/>
        <v>0.4300000000000002</v>
      </c>
      <c r="B248" s="46">
        <f t="shared" si="23"/>
        <v>0.3645833333333332</v>
      </c>
      <c r="C248" s="46">
        <f t="shared" si="24"/>
        <v>0.19791666666666688</v>
      </c>
      <c r="D248" s="46">
        <f t="shared" si="25"/>
        <v>0.4045624550730961</v>
      </c>
      <c r="E248" s="46">
        <f t="shared" si="26"/>
        <v>10034.528801331586</v>
      </c>
      <c r="F248" s="46">
        <f t="shared" si="27"/>
        <v>13586.013382257712</v>
      </c>
      <c r="G248" s="46">
        <f t="shared" si="28"/>
        <v>3305.28375733855</v>
      </c>
      <c r="H248" s="46">
        <f t="shared" si="29"/>
        <v>0.16421521409708167</v>
      </c>
      <c r="I248" s="46">
        <f t="shared" si="30"/>
        <v>1.6305043121723775</v>
      </c>
      <c r="J248" s="46">
        <f t="shared" si="31"/>
        <v>-0.0009293874579382549</v>
      </c>
      <c r="K248" s="46">
        <f t="shared" si="32"/>
        <v>-1.4379093090802895</v>
      </c>
      <c r="L248" s="46">
        <f t="shared" si="33"/>
        <v>1.084738601586886</v>
      </c>
      <c r="M248" s="46">
        <f t="shared" si="34"/>
        <v>0.3986013986013984</v>
      </c>
      <c r="N248" s="46">
        <f t="shared" si="35"/>
        <v>-1.5455007625826127</v>
      </c>
      <c r="O248" s="46">
        <f t="shared" si="36"/>
        <v>2.521606507371633</v>
      </c>
      <c r="P248" s="46">
        <f t="shared" si="37"/>
        <v>0.4300000000000002</v>
      </c>
      <c r="Q248" s="46">
        <f t="shared" si="38"/>
        <v>4953.062293031569</v>
      </c>
      <c r="R248" s="177">
        <f t="shared" si="39"/>
        <v>0.17643283565065473</v>
      </c>
      <c r="S248" s="177">
        <f t="shared" si="40"/>
        <v>0.00026097642488246125</v>
      </c>
      <c r="T248" s="177">
        <f t="shared" si="41"/>
        <v>0.3346924850500057</v>
      </c>
      <c r="U248" s="46"/>
      <c r="V248" s="199">
        <f t="shared" si="42"/>
        <v>0.35185120027555533</v>
      </c>
      <c r="W248" s="46"/>
      <c r="X248" s="46">
        <f t="shared" si="44"/>
        <v>-0.1399999999999994</v>
      </c>
      <c r="Y248" s="46">
        <f t="shared" si="43"/>
        <v>0.1399999999999994</v>
      </c>
      <c r="Z248" s="46"/>
      <c r="AB248" s="58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</row>
    <row r="249" spans="1:42" ht="12.75">
      <c r="A249" s="46">
        <f t="shared" si="45"/>
        <v>0.4400000000000002</v>
      </c>
      <c r="B249" s="46">
        <f t="shared" si="23"/>
        <v>0.3541666666666665</v>
      </c>
      <c r="C249" s="46">
        <f t="shared" si="24"/>
        <v>0.20833333333333356</v>
      </c>
      <c r="D249" s="46">
        <f t="shared" si="25"/>
        <v>0.3952661215871134</v>
      </c>
      <c r="E249" s="46">
        <f t="shared" si="26"/>
        <v>9682.708756032474</v>
      </c>
      <c r="F249" s="46">
        <f t="shared" si="27"/>
        <v>13283.01886792452</v>
      </c>
      <c r="G249" s="46">
        <f t="shared" si="28"/>
        <v>3219.9488491048573</v>
      </c>
      <c r="H249" s="46">
        <f t="shared" si="29"/>
        <v>0.1689780296440641</v>
      </c>
      <c r="I249" s="46">
        <f t="shared" si="30"/>
        <v>1.6529458338510932</v>
      </c>
      <c r="J249" s="46">
        <f t="shared" si="31"/>
        <v>-0.0009256496669566118</v>
      </c>
      <c r="K249" s="46">
        <f t="shared" si="32"/>
        <v>-1.4297152178166639</v>
      </c>
      <c r="L249" s="46">
        <f t="shared" si="33"/>
        <v>1.1233476711416652</v>
      </c>
      <c r="M249" s="46">
        <f t="shared" si="34"/>
        <v>0.38888888888888873</v>
      </c>
      <c r="N249" s="46">
        <f t="shared" si="35"/>
        <v>-1.5426997245179062</v>
      </c>
      <c r="O249" s="46">
        <f t="shared" si="36"/>
        <v>2.589531680440772</v>
      </c>
      <c r="P249" s="46">
        <f t="shared" si="37"/>
        <v>0.4400000000000002</v>
      </c>
      <c r="Q249" s="46">
        <f t="shared" si="38"/>
        <v>5213.237715493486</v>
      </c>
      <c r="R249" s="177">
        <f t="shared" si="39"/>
        <v>0.1879088511526243</v>
      </c>
      <c r="S249" s="177">
        <f t="shared" si="40"/>
        <v>0.00026849064040534467</v>
      </c>
      <c r="T249" s="177">
        <f t="shared" si="41"/>
        <v>0.34381152259156456</v>
      </c>
      <c r="U249" s="46"/>
      <c r="V249" s="199">
        <f t="shared" si="42"/>
        <v>0.37036968450058455</v>
      </c>
      <c r="W249" s="46"/>
      <c r="X249" s="46">
        <f t="shared" si="44"/>
        <v>-0.1199999999999994</v>
      </c>
      <c r="Y249" s="46">
        <f t="shared" si="43"/>
        <v>0.1199999999999994</v>
      </c>
      <c r="Z249" s="46"/>
      <c r="AB249" s="58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</row>
    <row r="250" spans="1:42" ht="12.75">
      <c r="A250" s="46">
        <f t="shared" si="45"/>
        <v>0.45000000000000023</v>
      </c>
      <c r="B250" s="46">
        <f t="shared" si="23"/>
        <v>0.3437499999999999</v>
      </c>
      <c r="C250" s="46">
        <f t="shared" si="24"/>
        <v>0.21875000000000025</v>
      </c>
      <c r="D250" s="46">
        <f t="shared" si="25"/>
        <v>0.3860048571027658</v>
      </c>
      <c r="E250" s="46">
        <f t="shared" si="26"/>
        <v>9338.325178814579</v>
      </c>
      <c r="F250" s="46">
        <f t="shared" si="27"/>
        <v>12984.025559105425</v>
      </c>
      <c r="G250" s="46">
        <f t="shared" si="28"/>
        <v>3137.9310344827572</v>
      </c>
      <c r="H250" s="46">
        <f t="shared" si="29"/>
        <v>0.17395976126515483</v>
      </c>
      <c r="I250" s="46">
        <f t="shared" si="30"/>
        <v>1.6758511044194193</v>
      </c>
      <c r="J250" s="46">
        <f t="shared" si="31"/>
        <v>-0.0009217181074306803</v>
      </c>
      <c r="K250" s="46">
        <f t="shared" si="32"/>
        <v>-1.4211444967481204</v>
      </c>
      <c r="L250" s="46">
        <f t="shared" si="33"/>
        <v>1.1627545882484631</v>
      </c>
      <c r="M250" s="46">
        <f t="shared" si="34"/>
        <v>0.379310344827586</v>
      </c>
      <c r="N250" s="46">
        <f t="shared" si="35"/>
        <v>-1.5398075240594924</v>
      </c>
      <c r="O250" s="46">
        <f t="shared" si="36"/>
        <v>2.659667541557307</v>
      </c>
      <c r="P250" s="46">
        <f t="shared" si="37"/>
        <v>0.45000000000000023</v>
      </c>
      <c r="Q250" s="46">
        <f t="shared" si="38"/>
        <v>5473.43407686433</v>
      </c>
      <c r="R250" s="177">
        <f t="shared" si="39"/>
        <v>0.1995553728053193</v>
      </c>
      <c r="S250" s="177">
        <f t="shared" si="40"/>
        <v>0.0002762779809377024</v>
      </c>
      <c r="T250" s="177">
        <f t="shared" si="41"/>
        <v>0.35300207526482</v>
      </c>
      <c r="U250" s="46"/>
      <c r="V250" s="199">
        <f t="shared" si="42"/>
        <v>0.38888816872561377</v>
      </c>
      <c r="W250" s="46"/>
      <c r="X250" s="46">
        <f t="shared" si="44"/>
        <v>-0.0999999999999994</v>
      </c>
      <c r="Y250" s="46">
        <f t="shared" si="43"/>
        <v>0.0999999999999994</v>
      </c>
      <c r="Z250" s="46"/>
      <c r="AB250" s="58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</row>
    <row r="251" spans="1:42" ht="12.75">
      <c r="A251" s="46">
        <f t="shared" si="45"/>
        <v>0.46000000000000024</v>
      </c>
      <c r="B251" s="46">
        <f t="shared" si="23"/>
        <v>0.33333333333333315</v>
      </c>
      <c r="C251" s="46">
        <f t="shared" si="24"/>
        <v>0.22916666666666693</v>
      </c>
      <c r="D251" s="46">
        <f t="shared" si="25"/>
        <v>0.3767808090817266</v>
      </c>
      <c r="E251" s="46">
        <f t="shared" si="26"/>
        <v>9001.393150918246</v>
      </c>
      <c r="F251" s="46">
        <f t="shared" si="27"/>
        <v>12688.954718578076</v>
      </c>
      <c r="G251" s="46">
        <f t="shared" si="28"/>
        <v>3059.0405904059025</v>
      </c>
      <c r="H251" s="46">
        <f t="shared" si="29"/>
        <v>0.17917287939190804</v>
      </c>
      <c r="I251" s="46">
        <f t="shared" si="30"/>
        <v>1.699223102740227</v>
      </c>
      <c r="J251" s="46">
        <f t="shared" si="31"/>
        <v>-0.0009175804754797223</v>
      </c>
      <c r="K251" s="46">
        <f t="shared" si="32"/>
        <v>-1.4121756913687602</v>
      </c>
      <c r="L251" s="46">
        <f t="shared" si="33"/>
        <v>1.2029644778326485</v>
      </c>
      <c r="M251" s="46">
        <f t="shared" si="34"/>
        <v>0.36986301369862995</v>
      </c>
      <c r="N251" s="46">
        <f t="shared" si="35"/>
        <v>-1.5368196371398077</v>
      </c>
      <c r="O251" s="46">
        <f t="shared" si="36"/>
        <v>2.73212379935966</v>
      </c>
      <c r="P251" s="46">
        <f t="shared" si="37"/>
        <v>0.46000000000000024</v>
      </c>
      <c r="Q251" s="46">
        <f t="shared" si="38"/>
        <v>5733.648530564804</v>
      </c>
      <c r="R251" s="177">
        <f t="shared" si="39"/>
        <v>0.2113667957320258</v>
      </c>
      <c r="S251" s="177">
        <f t="shared" si="40"/>
        <v>0.0002843536133498016</v>
      </c>
      <c r="T251" s="177">
        <f t="shared" si="41"/>
        <v>0.36226498765687193</v>
      </c>
      <c r="U251" s="46"/>
      <c r="V251" s="199">
        <f t="shared" si="42"/>
        <v>0.407406652950643</v>
      </c>
      <c r="W251" s="46"/>
      <c r="X251" s="46">
        <f t="shared" si="44"/>
        <v>-0.07999999999999939</v>
      </c>
      <c r="Y251" s="46">
        <f t="shared" si="43"/>
        <v>0.07999999999999939</v>
      </c>
      <c r="Z251" s="46"/>
      <c r="AB251" s="58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</row>
    <row r="252" spans="1:42" ht="12.75">
      <c r="A252" s="46">
        <f t="shared" si="45"/>
        <v>0.47000000000000025</v>
      </c>
      <c r="B252" s="46">
        <f t="shared" si="23"/>
        <v>0.3229166666666665</v>
      </c>
      <c r="C252" s="46">
        <f t="shared" si="24"/>
        <v>0.23958333333333356</v>
      </c>
      <c r="D252" s="46">
        <f t="shared" si="25"/>
        <v>0.367596282561662</v>
      </c>
      <c r="E252" s="46">
        <f t="shared" si="26"/>
        <v>8671.92769807414</v>
      </c>
      <c r="F252" s="46">
        <f t="shared" si="27"/>
        <v>12397.729661551391</v>
      </c>
      <c r="G252" s="46">
        <f t="shared" si="28"/>
        <v>2983.101991550994</v>
      </c>
      <c r="H252" s="46">
        <f t="shared" si="29"/>
        <v>0.18463058791600595</v>
      </c>
      <c r="I252" s="46">
        <f t="shared" si="30"/>
        <v>1.7230634409046748</v>
      </c>
      <c r="J252" s="46">
        <f t="shared" si="31"/>
        <v>-0.0009132236236794771</v>
      </c>
      <c r="K252" s="46">
        <f t="shared" si="32"/>
        <v>-1.402786085305796</v>
      </c>
      <c r="L252" s="46">
        <f t="shared" si="33"/>
        <v>1.2439801133843862</v>
      </c>
      <c r="M252" s="46">
        <f t="shared" si="34"/>
        <v>0.3605442176870747</v>
      </c>
      <c r="N252" s="46">
        <f t="shared" si="35"/>
        <v>-1.5337312353047565</v>
      </c>
      <c r="O252" s="46">
        <f t="shared" si="36"/>
        <v>2.8070175438596503</v>
      </c>
      <c r="P252" s="46">
        <f t="shared" si="37"/>
        <v>0.47000000000000025</v>
      </c>
      <c r="Q252" s="46">
        <f t="shared" si="38"/>
        <v>5993.878723324346</v>
      </c>
      <c r="R252" s="177">
        <f t="shared" si="39"/>
        <v>0.22333776506319278</v>
      </c>
      <c r="S252" s="177">
        <f t="shared" si="40"/>
        <v>0.00029273384866321565</v>
      </c>
      <c r="T252" s="177">
        <f t="shared" si="41"/>
        <v>0.3716011177067094</v>
      </c>
      <c r="U252" s="46"/>
      <c r="V252" s="199">
        <f t="shared" si="42"/>
        <v>0.42592513717567226</v>
      </c>
      <c r="W252" s="46"/>
      <c r="X252" s="46">
        <f t="shared" si="44"/>
        <v>-0.05999999999999939</v>
      </c>
      <c r="Y252" s="46">
        <f t="shared" si="43"/>
        <v>0.05999999999999939</v>
      </c>
      <c r="Z252" s="46"/>
      <c r="AB252" s="58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</row>
    <row r="253" spans="1:42" ht="12.75">
      <c r="A253" s="46">
        <f t="shared" si="45"/>
        <v>0.48000000000000026</v>
      </c>
      <c r="B253" s="46">
        <f t="shared" si="23"/>
        <v>0.3124999999999998</v>
      </c>
      <c r="C253" s="46">
        <f t="shared" si="24"/>
        <v>0.25000000000000033</v>
      </c>
      <c r="D253" s="46">
        <f t="shared" si="25"/>
        <v>0.35845375228901627</v>
      </c>
      <c r="E253" s="46">
        <f t="shared" si="26"/>
        <v>8349.94373205312</v>
      </c>
      <c r="F253" s="46">
        <f t="shared" si="27"/>
        <v>12110.275689223048</v>
      </c>
      <c r="G253" s="46">
        <f t="shared" si="28"/>
        <v>2909.952606635069</v>
      </c>
      <c r="H253" s="46">
        <f t="shared" si="29"/>
        <v>0.19034685177301727</v>
      </c>
      <c r="I253" s="46">
        <f t="shared" si="30"/>
        <v>1.747372136824908</v>
      </c>
      <c r="J253" s="46">
        <f t="shared" si="31"/>
        <v>-0.0009086335111489517</v>
      </c>
      <c r="K253" s="46">
        <f t="shared" si="32"/>
        <v>-1.3929516528636259</v>
      </c>
      <c r="L253" s="46">
        <f t="shared" si="33"/>
        <v>1.2858015257202713</v>
      </c>
      <c r="M253" s="46">
        <f t="shared" si="34"/>
        <v>0.35135135135135115</v>
      </c>
      <c r="N253" s="46">
        <f t="shared" si="35"/>
        <v>-1.5305371596762323</v>
      </c>
      <c r="O253" s="46">
        <f t="shared" si="36"/>
        <v>2.884473877851362</v>
      </c>
      <c r="P253" s="46">
        <f t="shared" si="37"/>
        <v>0.48000000000000026</v>
      </c>
      <c r="Q253" s="46">
        <f t="shared" si="38"/>
        <v>6254.122692813922</v>
      </c>
      <c r="R253" s="177">
        <f t="shared" si="39"/>
        <v>0.23546316074171109</v>
      </c>
      <c r="S253" s="177">
        <f t="shared" si="40"/>
        <v>0.0003014362520146162</v>
      </c>
      <c r="T253" s="177">
        <f t="shared" si="41"/>
        <v>0.38101133697010353</v>
      </c>
      <c r="U253" s="46"/>
      <c r="V253" s="199">
        <f t="shared" si="42"/>
        <v>0.4444436214007015</v>
      </c>
      <c r="W253" s="46"/>
      <c r="X253" s="46">
        <f t="shared" si="44"/>
        <v>-0.03999999999999938</v>
      </c>
      <c r="Y253" s="46">
        <f t="shared" si="43"/>
        <v>0.03999999999999938</v>
      </c>
      <c r="Z253" s="46"/>
      <c r="AB253" s="58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</row>
    <row r="254" spans="1:42" ht="12.75">
      <c r="A254" s="46">
        <f t="shared" si="45"/>
        <v>0.49000000000000027</v>
      </c>
      <c r="B254" s="46">
        <f t="shared" si="23"/>
        <v>0.30208333333333315</v>
      </c>
      <c r="C254" s="46">
        <f t="shared" si="24"/>
        <v>0.2604166666666669</v>
      </c>
      <c r="D254" s="46">
        <f t="shared" si="25"/>
        <v>0.34935587559606374</v>
      </c>
      <c r="E254" s="46">
        <f t="shared" si="26"/>
        <v>8035.4559790436615</v>
      </c>
      <c r="F254" s="46">
        <f t="shared" si="27"/>
        <v>11826.520024901423</v>
      </c>
      <c r="G254" s="46">
        <f t="shared" si="28"/>
        <v>2839.441535776612</v>
      </c>
      <c r="H254" s="46">
        <f t="shared" si="29"/>
        <v>0.19633642094759615</v>
      </c>
      <c r="I254" s="46">
        <f t="shared" si="30"/>
        <v>1.772147360266036</v>
      </c>
      <c r="J254" s="46">
        <f t="shared" si="31"/>
        <v>-0.0009037951537356778</v>
      </c>
      <c r="K254" s="46">
        <f t="shared" si="32"/>
        <v>-1.3826470177245656</v>
      </c>
      <c r="L254" s="46">
        <f t="shared" si="33"/>
        <v>1.3284255660490938</v>
      </c>
      <c r="M254" s="46">
        <f t="shared" si="34"/>
        <v>0.34228187919463066</v>
      </c>
      <c r="N254" s="46">
        <f t="shared" si="35"/>
        <v>-1.5272318921953958</v>
      </c>
      <c r="O254" s="46">
        <f t="shared" si="36"/>
        <v>2.9646266142616526</v>
      </c>
      <c r="P254" s="46">
        <f t="shared" si="37"/>
        <v>0.49000000000000027</v>
      </c>
      <c r="Q254" s="46">
        <f t="shared" si="38"/>
        <v>6514.378789741162</v>
      </c>
      <c r="R254" s="177">
        <f t="shared" si="39"/>
        <v>0.24773808373978937</v>
      </c>
      <c r="S254" s="177">
        <f t="shared" si="40"/>
        <v>0.00031047976555039706</v>
      </c>
      <c r="T254" s="177">
        <f t="shared" si="41"/>
        <v>0.3904965308908325</v>
      </c>
      <c r="U254" s="46"/>
      <c r="V254" s="199">
        <f t="shared" si="42"/>
        <v>0.4629621056257307</v>
      </c>
      <c r="W254" s="46"/>
      <c r="X254" s="46">
        <f t="shared" si="44"/>
        <v>-0.019999999999999383</v>
      </c>
      <c r="Y254" s="46">
        <f t="shared" si="43"/>
        <v>0.019999999999999383</v>
      </c>
      <c r="Z254" s="46"/>
      <c r="AB254" s="58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</row>
    <row r="255" spans="1:42" ht="12.75">
      <c r="A255" s="46">
        <f t="shared" si="45"/>
        <v>0.5000000000000002</v>
      </c>
      <c r="B255" s="46">
        <f t="shared" si="23"/>
        <v>0.2916666666666665</v>
      </c>
      <c r="C255" s="46">
        <f t="shared" si="24"/>
        <v>0.27083333333333354</v>
      </c>
      <c r="D255" s="46">
        <f t="shared" si="25"/>
        <v>0.34030550599696263</v>
      </c>
      <c r="E255" s="46">
        <f t="shared" si="26"/>
        <v>7728.478892389604</v>
      </c>
      <c r="F255" s="46">
        <f t="shared" si="27"/>
        <v>11546.391752577312</v>
      </c>
      <c r="G255" s="46">
        <f t="shared" si="28"/>
        <v>2771.4285714285697</v>
      </c>
      <c r="H255" s="46">
        <f t="shared" si="29"/>
        <v>0.20261484949253675</v>
      </c>
      <c r="I255" s="46">
        <f t="shared" si="30"/>
        <v>1.797385150507464</v>
      </c>
      <c r="J255" s="46">
        <f t="shared" si="31"/>
        <v>-0.0008986925752537316</v>
      </c>
      <c r="K255" s="46">
        <f t="shared" si="32"/>
        <v>-1.3718454202278934</v>
      </c>
      <c r="L255" s="46">
        <f t="shared" si="33"/>
        <v>1.3718454202278947</v>
      </c>
      <c r="M255" s="46">
        <f t="shared" si="34"/>
        <v>0.33333333333333315</v>
      </c>
      <c r="N255" s="46">
        <f t="shared" si="35"/>
        <v>-1.5238095238095237</v>
      </c>
      <c r="O255" s="46">
        <f t="shared" si="36"/>
        <v>3.0476190476190497</v>
      </c>
      <c r="P255" s="46">
        <f t="shared" si="37"/>
        <v>0.5000000000000002</v>
      </c>
      <c r="Q255" s="46">
        <f t="shared" si="38"/>
        <v>6774.645617852302</v>
      </c>
      <c r="R255" s="177">
        <f t="shared" si="39"/>
        <v>0.26015784346444853</v>
      </c>
      <c r="S255" s="177">
        <f t="shared" si="40"/>
        <v>0.00031988484606157555</v>
      </c>
      <c r="T255" s="177">
        <f t="shared" si="41"/>
        <v>0.400057599078415</v>
      </c>
      <c r="U255" s="46"/>
      <c r="V255" s="199">
        <f t="shared" si="42"/>
        <v>0.4814805898507598</v>
      </c>
      <c r="W255" s="46"/>
      <c r="X255" s="46">
        <f t="shared" si="44"/>
        <v>6.175615574477433E-16</v>
      </c>
      <c r="Y255" s="46">
        <f t="shared" si="43"/>
        <v>-6.175615574477433E-16</v>
      </c>
      <c r="Z255" s="46">
        <f aca="true" t="shared" si="46" ref="Z255:Z286">1-X255</f>
        <v>0.9999999999999993</v>
      </c>
      <c r="AB255" s="58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</row>
    <row r="256" spans="1:42" ht="12.75">
      <c r="A256" s="46">
        <f t="shared" si="45"/>
        <v>0.5100000000000002</v>
      </c>
      <c r="B256" s="46">
        <f t="shared" si="23"/>
        <v>0.28124999999999983</v>
      </c>
      <c r="C256" s="46">
        <f t="shared" si="24"/>
        <v>0.28125000000000017</v>
      </c>
      <c r="D256" s="46">
        <f t="shared" si="25"/>
        <v>0.33130570745201904</v>
      </c>
      <c r="E256" s="46">
        <f t="shared" si="26"/>
        <v>7429.026546817399</v>
      </c>
      <c r="F256" s="46">
        <f t="shared" si="27"/>
        <v>11269.8217578365</v>
      </c>
      <c r="G256" s="46">
        <f t="shared" si="28"/>
        <v>2705.7832678270615</v>
      </c>
      <c r="H256" s="46">
        <f t="shared" si="29"/>
        <v>0.20919850785185187</v>
      </c>
      <c r="I256" s="46">
        <f t="shared" si="30"/>
        <v>1.8230791040725636</v>
      </c>
      <c r="J256" s="46">
        <f t="shared" si="31"/>
        <v>-0.0008933087609955555</v>
      </c>
      <c r="K256" s="46">
        <f t="shared" si="32"/>
        <v>-1.360518696168857</v>
      </c>
      <c r="L256" s="46">
        <f t="shared" si="33"/>
        <v>1.4160500715226891</v>
      </c>
      <c r="M256" s="46">
        <f t="shared" si="34"/>
        <v>0.3245033112582779</v>
      </c>
      <c r="N256" s="46">
        <f t="shared" si="35"/>
        <v>-1.5202637192165984</v>
      </c>
      <c r="O256" s="46">
        <f t="shared" si="36"/>
        <v>3.1336048089974806</v>
      </c>
      <c r="P256" s="46">
        <f t="shared" si="37"/>
        <v>0.5100000000000002</v>
      </c>
      <c r="Q256" s="46">
        <f t="shared" si="38"/>
        <v>7034.921987218162</v>
      </c>
      <c r="R256" s="177">
        <f t="shared" si="39"/>
        <v>0.27271794618208584</v>
      </c>
      <c r="S256" s="177">
        <f t="shared" si="40"/>
        <v>0.00032967361946369757</v>
      </c>
      <c r="T256" s="177">
        <f t="shared" si="41"/>
        <v>0.40969545559253506</v>
      </c>
      <c r="U256" s="46"/>
      <c r="V256" s="199">
        <f t="shared" si="42"/>
        <v>0.49999907407578903</v>
      </c>
      <c r="W256" s="46"/>
      <c r="X256" s="46">
        <f t="shared" si="44"/>
        <v>0.020000000000000618</v>
      </c>
      <c r="Y256" s="46">
        <f t="shared" si="43"/>
        <v>-0.020000000000000618</v>
      </c>
      <c r="Z256" s="46">
        <f t="shared" si="46"/>
        <v>0.9799999999999994</v>
      </c>
      <c r="AB256" s="58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</row>
    <row r="257" spans="1:42" ht="12.75">
      <c r="A257" s="46">
        <f t="shared" si="45"/>
        <v>0.5200000000000002</v>
      </c>
      <c r="B257" s="46">
        <f t="shared" si="23"/>
        <v>0.2708333333333332</v>
      </c>
      <c r="C257" s="46">
        <f t="shared" si="24"/>
        <v>0.2916666666666669</v>
      </c>
      <c r="D257" s="46">
        <f t="shared" si="25"/>
        <v>0.3223597692164766</v>
      </c>
      <c r="E257" s="46">
        <f t="shared" si="26"/>
        <v>7137.112510830474</v>
      </c>
      <c r="F257" s="46">
        <f t="shared" si="27"/>
        <v>10996.742671009766</v>
      </c>
      <c r="G257" s="46">
        <f t="shared" si="28"/>
        <v>2642.3841059602632</v>
      </c>
      <c r="H257" s="46">
        <f t="shared" si="29"/>
        <v>0.21610458643135808</v>
      </c>
      <c r="I257" s="46">
        <f t="shared" si="30"/>
        <v>1.8492200313660296</v>
      </c>
      <c r="J257" s="46">
        <f t="shared" si="31"/>
        <v>-0.0008876256150556937</v>
      </c>
      <c r="K257" s="46">
        <f t="shared" si="32"/>
        <v>-1.348637270655728</v>
      </c>
      <c r="L257" s="46">
        <f t="shared" si="33"/>
        <v>1.46102370987704</v>
      </c>
      <c r="M257" s="46">
        <f t="shared" si="34"/>
        <v>0.31578947368421034</v>
      </c>
      <c r="N257" s="46">
        <f t="shared" si="35"/>
        <v>-1.5165876777251182</v>
      </c>
      <c r="O257" s="46">
        <f t="shared" si="36"/>
        <v>3.2227488151658785</v>
      </c>
      <c r="P257" s="46">
        <f t="shared" si="37"/>
        <v>0.5200000000000002</v>
      </c>
      <c r="Q257" s="46">
        <f t="shared" si="38"/>
        <v>7295.2068774962845</v>
      </c>
      <c r="R257" s="177">
        <f t="shared" si="39"/>
        <v>0.28541408432998455</v>
      </c>
      <c r="S257" s="177">
        <f t="shared" si="40"/>
        <v>0.0003398700545770779</v>
      </c>
      <c r="T257" s="177">
        <f t="shared" si="41"/>
        <v>0.41941102923434853</v>
      </c>
      <c r="U257" s="46"/>
      <c r="V257" s="199">
        <f t="shared" si="42"/>
        <v>0.5185175583008182</v>
      </c>
      <c r="W257" s="46"/>
      <c r="X257" s="46">
        <f t="shared" si="44"/>
        <v>0.04000000000000062</v>
      </c>
      <c r="Y257" s="46">
        <f t="shared" si="43"/>
        <v>-0.04000000000000062</v>
      </c>
      <c r="Z257" s="46">
        <f t="shared" si="46"/>
        <v>0.9599999999999994</v>
      </c>
      <c r="AB257" s="58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</row>
    <row r="258" spans="1:42" ht="12.75">
      <c r="A258" s="46">
        <f t="shared" si="45"/>
        <v>0.5300000000000002</v>
      </c>
      <c r="B258" s="46">
        <f t="shared" si="23"/>
        <v>0.26041666666666646</v>
      </c>
      <c r="C258" s="46">
        <f t="shared" si="24"/>
        <v>0.30208333333333354</v>
      </c>
      <c r="D258" s="46">
        <f t="shared" si="25"/>
        <v>0.3134712211484554</v>
      </c>
      <c r="E258" s="46">
        <f t="shared" si="26"/>
        <v>6852.749693449912</v>
      </c>
      <c r="F258" s="46">
        <f t="shared" si="27"/>
        <v>10727.088812462061</v>
      </c>
      <c r="G258" s="46">
        <f t="shared" si="28"/>
        <v>2581.1177428106334</v>
      </c>
      <c r="H258" s="46">
        <f t="shared" si="29"/>
        <v>0.22335108796843978</v>
      </c>
      <c r="I258" s="46">
        <f t="shared" si="30"/>
        <v>1.8757955816526113</v>
      </c>
      <c r="J258" s="46">
        <f t="shared" si="31"/>
        <v>-0.0008816239233767269</v>
      </c>
      <c r="K258" s="46">
        <f t="shared" si="32"/>
        <v>-1.3361701712370926</v>
      </c>
      <c r="L258" s="46">
        <f t="shared" si="33"/>
        <v>1.5067450867141698</v>
      </c>
      <c r="M258" s="46">
        <f t="shared" si="34"/>
        <v>0.3071895424836599</v>
      </c>
      <c r="N258" s="46">
        <f t="shared" si="35"/>
        <v>-1.512774089720378</v>
      </c>
      <c r="O258" s="46">
        <f t="shared" si="36"/>
        <v>3.315228324280831</v>
      </c>
      <c r="P258" s="46">
        <f t="shared" si="37"/>
        <v>0.5300000000000002</v>
      </c>
      <c r="Q258" s="46">
        <f t="shared" si="38"/>
        <v>7555.499408770007</v>
      </c>
      <c r="R258" s="177">
        <f t="shared" si="39"/>
        <v>0.2982421266094683</v>
      </c>
      <c r="S258" s="177">
        <f t="shared" si="40"/>
        <v>0.00035050015908043037</v>
      </c>
      <c r="T258" s="177">
        <f t="shared" si="41"/>
        <v>0.4292052638448638</v>
      </c>
      <c r="U258" s="46"/>
      <c r="V258" s="199">
        <f t="shared" si="42"/>
        <v>0.5370360425258475</v>
      </c>
      <c r="W258" s="46"/>
      <c r="X258" s="46">
        <f t="shared" si="44"/>
        <v>0.06000000000000062</v>
      </c>
      <c r="Y258" s="46">
        <f t="shared" si="43"/>
        <v>-0.06000000000000062</v>
      </c>
      <c r="Z258" s="46">
        <f t="shared" si="46"/>
        <v>0.9399999999999994</v>
      </c>
      <c r="AB258" s="58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</row>
    <row r="259" spans="1:42" ht="12.75">
      <c r="A259" s="46">
        <f t="shared" si="45"/>
        <v>0.5400000000000003</v>
      </c>
      <c r="B259" s="46">
        <f t="shared" si="23"/>
        <v>0.24999999999999983</v>
      </c>
      <c r="C259" s="46">
        <f t="shared" si="24"/>
        <v>0.3125000000000003</v>
      </c>
      <c r="D259" s="46">
        <f t="shared" si="25"/>
        <v>0.304643849298567</v>
      </c>
      <c r="E259" s="46">
        <f t="shared" si="26"/>
        <v>6575.950160940842</v>
      </c>
      <c r="F259" s="46">
        <f t="shared" si="27"/>
        <v>10460.796139927616</v>
      </c>
      <c r="G259" s="46">
        <f t="shared" si="28"/>
        <v>2521.8783351120583</v>
      </c>
      <c r="H259" s="46">
        <f t="shared" si="29"/>
        <v>0.230956805817845</v>
      </c>
      <c r="I259" s="46">
        <f t="shared" si="30"/>
        <v>1.9027898366486178</v>
      </c>
      <c r="J259" s="46">
        <f t="shared" si="31"/>
        <v>-0.0008752833248583637</v>
      </c>
      <c r="K259" s="46">
        <f t="shared" si="32"/>
        <v>-1.3230850652596213</v>
      </c>
      <c r="L259" s="46">
        <f t="shared" si="33"/>
        <v>1.5531868157395572</v>
      </c>
      <c r="M259" s="46">
        <f t="shared" si="34"/>
        <v>0.29870129870129847</v>
      </c>
      <c r="N259" s="46">
        <f t="shared" si="35"/>
        <v>-1.5088150881508813</v>
      </c>
      <c r="O259" s="46">
        <f t="shared" si="36"/>
        <v>3.411234112341125</v>
      </c>
      <c r="P259" s="46">
        <f t="shared" si="37"/>
        <v>0.5400000000000003</v>
      </c>
      <c r="Q259" s="46">
        <f t="shared" si="38"/>
        <v>7815.798818202575</v>
      </c>
      <c r="R259" s="177">
        <f t="shared" si="39"/>
        <v>0.31119810877502896</v>
      </c>
      <c r="S259" s="177">
        <f t="shared" si="40"/>
        <v>0.0003615922010103366</v>
      </c>
      <c r="T259" s="177">
        <f t="shared" si="41"/>
        <v>0.4390791186106003</v>
      </c>
      <c r="U259" s="46"/>
      <c r="V259" s="199">
        <f t="shared" si="42"/>
        <v>0.5555545267508767</v>
      </c>
      <c r="W259" s="46"/>
      <c r="X259" s="46">
        <f t="shared" si="44"/>
        <v>0.08000000000000063</v>
      </c>
      <c r="Y259" s="46">
        <f t="shared" si="43"/>
        <v>-0.08000000000000063</v>
      </c>
      <c r="Z259" s="46">
        <f t="shared" si="46"/>
        <v>0.9199999999999994</v>
      </c>
      <c r="AB259" s="58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</row>
    <row r="260" spans="1:42" ht="12.75">
      <c r="A260" s="46">
        <f t="shared" si="45"/>
        <v>0.5500000000000003</v>
      </c>
      <c r="B260" s="46">
        <f t="shared" si="23"/>
        <v>0.23958333333333312</v>
      </c>
      <c r="C260" s="46">
        <f t="shared" si="24"/>
        <v>0.3229166666666669</v>
      </c>
      <c r="D260" s="46">
        <f t="shared" si="25"/>
        <v>0.2958817115395661</v>
      </c>
      <c r="E260" s="46">
        <f t="shared" si="26"/>
        <v>6306.724918593137</v>
      </c>
      <c r="F260" s="46">
        <f t="shared" si="27"/>
        <v>10197.802197802192</v>
      </c>
      <c r="G260" s="46">
        <f t="shared" si="28"/>
        <v>2464.5669291338563</v>
      </c>
      <c r="H260" s="46">
        <f t="shared" si="29"/>
        <v>0.23894128479879545</v>
      </c>
      <c r="I260" s="46">
        <f t="shared" si="30"/>
        <v>1.9301828741348066</v>
      </c>
      <c r="J260" s="46">
        <f t="shared" si="31"/>
        <v>-0.0008685822933606625</v>
      </c>
      <c r="K260" s="46">
        <f t="shared" si="32"/>
        <v>-1.3093483272278785</v>
      </c>
      <c r="L260" s="46">
        <f t="shared" si="33"/>
        <v>1.600314622167409</v>
      </c>
      <c r="M260" s="46">
        <f t="shared" si="34"/>
        <v>0.2903225806451611</v>
      </c>
      <c r="N260" s="46">
        <f t="shared" si="35"/>
        <v>-1.5047021943573666</v>
      </c>
      <c r="O260" s="46">
        <f t="shared" si="36"/>
        <v>3.5109717868338586</v>
      </c>
      <c r="P260" s="46">
        <f t="shared" si="37"/>
        <v>0.5500000000000003</v>
      </c>
      <c r="Q260" s="46">
        <f t="shared" si="38"/>
        <v>8076.104441197349</v>
      </c>
      <c r="R260" s="177">
        <f t="shared" si="39"/>
        <v>0.324278225048431</v>
      </c>
      <c r="S260" s="177">
        <f t="shared" si="40"/>
        <v>0.00037317695977823423</v>
      </c>
      <c r="T260" s="177">
        <f t="shared" si="41"/>
        <v>0.4490335683767315</v>
      </c>
      <c r="U260" s="46"/>
      <c r="V260" s="199">
        <f t="shared" si="42"/>
        <v>0.5740730109759059</v>
      </c>
      <c r="W260" s="46"/>
      <c r="X260" s="46">
        <f t="shared" si="44"/>
        <v>0.10000000000000063</v>
      </c>
      <c r="Y260" s="46">
        <f t="shared" si="43"/>
        <v>-0.10000000000000063</v>
      </c>
      <c r="Z260" s="46">
        <f t="shared" si="46"/>
        <v>0.8999999999999994</v>
      </c>
      <c r="AB260" s="58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</row>
    <row r="261" spans="1:42" ht="12.75">
      <c r="A261" s="46">
        <f t="shared" si="45"/>
        <v>0.5600000000000003</v>
      </c>
      <c r="B261" s="46">
        <f t="shared" si="23"/>
        <v>0.2291666666666665</v>
      </c>
      <c r="C261" s="46">
        <f t="shared" si="24"/>
        <v>0.33333333333333354</v>
      </c>
      <c r="D261" s="46">
        <f t="shared" si="25"/>
        <v>0.28718915291654357</v>
      </c>
      <c r="E261" s="46">
        <f t="shared" si="26"/>
        <v>6045.083652041429</v>
      </c>
      <c r="F261" s="46">
        <f t="shared" si="27"/>
        <v>9938.046068308171</v>
      </c>
      <c r="G261" s="46">
        <f t="shared" si="28"/>
        <v>2409.090909090907</v>
      </c>
      <c r="H261" s="46">
        <f t="shared" si="29"/>
        <v>0.24732476075249465</v>
      </c>
      <c r="I261" s="46">
        <f t="shared" si="30"/>
        <v>1.9579503044968263</v>
      </c>
      <c r="J261" s="46">
        <f t="shared" si="31"/>
        <v>-0.000861498133978603</v>
      </c>
      <c r="K261" s="46">
        <f t="shared" si="32"/>
        <v>-1.2949251427914072</v>
      </c>
      <c r="L261" s="46">
        <f t="shared" si="33"/>
        <v>1.6480865453708837</v>
      </c>
      <c r="M261" s="46">
        <f t="shared" si="34"/>
        <v>0.2820512820512818</v>
      </c>
      <c r="N261" s="46">
        <f t="shared" si="35"/>
        <v>-1.5004262574595053</v>
      </c>
      <c r="O261" s="46">
        <f t="shared" si="36"/>
        <v>3.6146632566069927</v>
      </c>
      <c r="P261" s="46">
        <f t="shared" si="37"/>
        <v>0.5600000000000003</v>
      </c>
      <c r="Q261" s="46">
        <f t="shared" si="38"/>
        <v>8336.41569608141</v>
      </c>
      <c r="R261" s="177">
        <f t="shared" si="39"/>
        <v>0.33747882009798835</v>
      </c>
      <c r="S261" s="177">
        <f t="shared" si="40"/>
        <v>0.0003852880113983313</v>
      </c>
      <c r="T261" s="177">
        <f t="shared" si="41"/>
        <v>0.4590696039679274</v>
      </c>
      <c r="U261" s="46"/>
      <c r="V261" s="199">
        <f t="shared" si="42"/>
        <v>0.5925914952009351</v>
      </c>
      <c r="W261" s="46"/>
      <c r="X261" s="46">
        <f t="shared" si="44"/>
        <v>0.12000000000000063</v>
      </c>
      <c r="Y261" s="46">
        <f t="shared" si="43"/>
        <v>-0.12000000000000063</v>
      </c>
      <c r="Z261" s="46">
        <f t="shared" si="46"/>
        <v>0.8799999999999993</v>
      </c>
      <c r="AB261" s="58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</row>
    <row r="262" spans="1:42" ht="12.75">
      <c r="A262" s="46">
        <f t="shared" si="45"/>
        <v>0.5700000000000003</v>
      </c>
      <c r="B262" s="46">
        <f t="shared" si="23"/>
        <v>0.21874999999999978</v>
      </c>
      <c r="C262" s="46">
        <f t="shared" si="24"/>
        <v>0.3437500000000003</v>
      </c>
      <c r="D262" s="46">
        <f t="shared" si="25"/>
        <v>0.27857082030519287</v>
      </c>
      <c r="E262" s="46">
        <f t="shared" si="26"/>
        <v>5791.034422041341</v>
      </c>
      <c r="F262" s="46">
        <f t="shared" si="27"/>
        <v>9681.468324452331</v>
      </c>
      <c r="G262" s="46">
        <f t="shared" si="28"/>
        <v>2355.3634977122506</v>
      </c>
      <c r="H262" s="46">
        <f t="shared" si="29"/>
        <v>0.2561280744584396</v>
      </c>
      <c r="I262" s="46">
        <f t="shared" si="30"/>
        <v>1.986062785020209</v>
      </c>
      <c r="J262" s="46">
        <f t="shared" si="31"/>
        <v>-0.0008540069975586893</v>
      </c>
      <c r="K262" s="46">
        <f t="shared" si="32"/>
        <v>-1.2797796568456954</v>
      </c>
      <c r="L262" s="46">
        <f t="shared" si="33"/>
        <v>1.6964521032605748</v>
      </c>
      <c r="M262" s="46">
        <f t="shared" si="34"/>
        <v>0.2738853503184711</v>
      </c>
      <c r="N262" s="46">
        <f t="shared" si="35"/>
        <v>-1.495977386388345</v>
      </c>
      <c r="O262" s="46">
        <f t="shared" si="36"/>
        <v>3.7225483800826296</v>
      </c>
      <c r="P262" s="46">
        <f t="shared" si="37"/>
        <v>0.5700000000000003</v>
      </c>
      <c r="Q262" s="46">
        <f t="shared" si="38"/>
        <v>8596.732071567189</v>
      </c>
      <c r="R262" s="177">
        <f t="shared" si="39"/>
        <v>0.3507963815319087</v>
      </c>
      <c r="S262" s="177">
        <f t="shared" si="40"/>
        <v>0.000397962053492563</v>
      </c>
      <c r="T262" s="177">
        <f t="shared" si="41"/>
        <v>0.46918823251711844</v>
      </c>
      <c r="U262" s="46"/>
      <c r="V262" s="199">
        <f t="shared" si="42"/>
        <v>0.6111099794259643</v>
      </c>
      <c r="W262" s="46"/>
      <c r="X262" s="46">
        <f t="shared" si="44"/>
        <v>0.14000000000000062</v>
      </c>
      <c r="Y262" s="46">
        <f t="shared" si="43"/>
        <v>-0.14000000000000062</v>
      </c>
      <c r="Z262" s="46">
        <f t="shared" si="46"/>
        <v>0.8599999999999994</v>
      </c>
      <c r="AB262" s="58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</row>
    <row r="263" spans="1:42" ht="12.75">
      <c r="A263" s="46">
        <f t="shared" si="45"/>
        <v>0.5800000000000003</v>
      </c>
      <c r="B263" s="46">
        <f t="shared" si="23"/>
        <v>0.20833333333333315</v>
      </c>
      <c r="C263" s="46">
        <f t="shared" si="24"/>
        <v>0.3541666666666669</v>
      </c>
      <c r="D263" s="46">
        <f t="shared" si="25"/>
        <v>0.2700316758566305</v>
      </c>
      <c r="E263" s="46">
        <f t="shared" si="26"/>
        <v>5544.583306107547</v>
      </c>
      <c r="F263" s="46">
        <f t="shared" si="27"/>
        <v>9428.010984699877</v>
      </c>
      <c r="G263" s="46">
        <f t="shared" si="28"/>
        <v>2303.303303303302</v>
      </c>
      <c r="H263" s="46">
        <f t="shared" si="29"/>
        <v>0.265372555083473</v>
      </c>
      <c r="I263" s="46">
        <f t="shared" si="30"/>
        <v>2.0144855191704427</v>
      </c>
      <c r="J263" s="46">
        <f t="shared" si="31"/>
        <v>-0.0008460839180515856</v>
      </c>
      <c r="K263" s="46">
        <f t="shared" si="32"/>
        <v>-1.2638751740499385</v>
      </c>
      <c r="L263" s="46">
        <f t="shared" si="33"/>
        <v>1.7453514308308695</v>
      </c>
      <c r="M263" s="46">
        <f t="shared" si="34"/>
        <v>0.26582278481012633</v>
      </c>
      <c r="N263" s="46">
        <f t="shared" si="35"/>
        <v>-1.491344873501997</v>
      </c>
      <c r="O263" s="46">
        <f t="shared" si="36"/>
        <v>3.8348868175765674</v>
      </c>
      <c r="P263" s="46">
        <f t="shared" si="37"/>
        <v>0.5800000000000003</v>
      </c>
      <c r="Q263" s="46">
        <f t="shared" si="38"/>
        <v>8857.05311642174</v>
      </c>
      <c r="R263" s="177">
        <f t="shared" si="39"/>
        <v>0.36422753286148857</v>
      </c>
      <c r="S263" s="177">
        <f t="shared" si="40"/>
        <v>0.00041123927669830867</v>
      </c>
      <c r="T263" s="177">
        <f t="shared" si="41"/>
        <v>0.47939047780240934</v>
      </c>
      <c r="U263" s="46"/>
      <c r="V263" s="199">
        <f t="shared" si="42"/>
        <v>0.6296284636509936</v>
      </c>
      <c r="W263" s="46"/>
      <c r="X263" s="46">
        <f t="shared" si="44"/>
        <v>0.16000000000000061</v>
      </c>
      <c r="Y263" s="46">
        <f t="shared" si="43"/>
        <v>-0.16000000000000061</v>
      </c>
      <c r="Z263" s="46">
        <f t="shared" si="46"/>
        <v>0.8399999999999994</v>
      </c>
      <c r="AB263" s="58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</row>
    <row r="264" spans="1:42" ht="12.75">
      <c r="A264" s="46">
        <f t="shared" si="45"/>
        <v>0.5900000000000003</v>
      </c>
      <c r="B264" s="46">
        <f t="shared" si="23"/>
        <v>0.19791666666666652</v>
      </c>
      <c r="C264" s="46">
        <f t="shared" si="24"/>
        <v>0.36458333333333365</v>
      </c>
      <c r="D264" s="46">
        <f t="shared" si="25"/>
        <v>0.2615770085819542</v>
      </c>
      <c r="E264" s="46">
        <f t="shared" si="26"/>
        <v>5305.73398002292</v>
      </c>
      <c r="F264" s="46">
        <f t="shared" si="27"/>
        <v>9177.617469292252</v>
      </c>
      <c r="G264" s="46">
        <f t="shared" si="28"/>
        <v>2252.833908329225</v>
      </c>
      <c r="H264" s="46">
        <f t="shared" si="29"/>
        <v>0.27507986793327255</v>
      </c>
      <c r="I264" s="46">
        <f t="shared" si="30"/>
        <v>2.043177751022853</v>
      </c>
      <c r="J264" s="46">
        <f t="shared" si="31"/>
        <v>-0.0008377028779193691</v>
      </c>
      <c r="K264" s="46">
        <f t="shared" si="32"/>
        <v>-1.247174420759961</v>
      </c>
      <c r="L264" s="46">
        <f t="shared" si="33"/>
        <v>1.7947144103618975</v>
      </c>
      <c r="M264" s="46">
        <f t="shared" si="34"/>
        <v>0.25786163522012556</v>
      </c>
      <c r="N264" s="46">
        <f t="shared" si="35"/>
        <v>-1.4865171085429412</v>
      </c>
      <c r="O264" s="46">
        <f t="shared" si="36"/>
        <v>3.951960117833677</v>
      </c>
      <c r="P264" s="46">
        <f t="shared" si="37"/>
        <v>0.5900000000000003</v>
      </c>
      <c r="Q264" s="46">
        <f t="shared" si="38"/>
        <v>9117.378430903183</v>
      </c>
      <c r="R264" s="177">
        <f t="shared" si="39"/>
        <v>0.37776902689548547</v>
      </c>
      <c r="S264" s="177">
        <f t="shared" si="40"/>
        <v>0.0004251637903966585</v>
      </c>
      <c r="T264" s="177">
        <f t="shared" si="41"/>
        <v>0.48967738059238036</v>
      </c>
      <c r="U264" s="46"/>
      <c r="V264" s="199">
        <f t="shared" si="42"/>
        <v>0.6481469478760228</v>
      </c>
      <c r="W264" s="46"/>
      <c r="X264" s="46">
        <f t="shared" si="44"/>
        <v>0.1800000000000006</v>
      </c>
      <c r="Y264" s="46">
        <f t="shared" si="43"/>
        <v>-0.1800000000000006</v>
      </c>
      <c r="Z264" s="46">
        <f t="shared" si="46"/>
        <v>0.8199999999999994</v>
      </c>
      <c r="AB264" s="58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</row>
    <row r="265" spans="1:42" ht="12.75">
      <c r="A265" s="46">
        <f t="shared" si="45"/>
        <v>0.6000000000000003</v>
      </c>
      <c r="B265" s="46">
        <f t="shared" si="23"/>
        <v>0.18749999999999978</v>
      </c>
      <c r="C265" s="46">
        <f t="shared" si="24"/>
        <v>0.3750000000000003</v>
      </c>
      <c r="D265" s="46">
        <f t="shared" si="25"/>
        <v>0.2532124432893105</v>
      </c>
      <c r="E265" s="46">
        <f t="shared" si="26"/>
        <v>5074.4872320249815</v>
      </c>
      <c r="F265" s="46">
        <f t="shared" si="27"/>
        <v>8930.232558139527</v>
      </c>
      <c r="G265" s="46">
        <f t="shared" si="28"/>
        <v>2203.8834951456297</v>
      </c>
      <c r="H265" s="46">
        <f t="shared" si="29"/>
        <v>0.28527182100216253</v>
      </c>
      <c r="I265" s="46">
        <f t="shared" si="30"/>
        <v>2.0720922684967573</v>
      </c>
      <c r="J265" s="46">
        <f t="shared" si="31"/>
        <v>-0.0008288369073987025</v>
      </c>
      <c r="K265" s="46">
        <f t="shared" si="32"/>
        <v>-1.2296398778457416</v>
      </c>
      <c r="L265" s="46">
        <f t="shared" si="33"/>
        <v>1.8444598167686146</v>
      </c>
      <c r="M265" s="46">
        <f t="shared" si="34"/>
        <v>0.24999999999999975</v>
      </c>
      <c r="N265" s="46">
        <f t="shared" si="35"/>
        <v>-1.481481481481481</v>
      </c>
      <c r="O265" s="46">
        <f t="shared" si="36"/>
        <v>4.074074074074078</v>
      </c>
      <c r="P265" s="46">
        <f t="shared" si="37"/>
        <v>0.6000000000000003</v>
      </c>
      <c r="Q265" s="46">
        <f t="shared" si="38"/>
        <v>9377.707659621523</v>
      </c>
      <c r="R265" s="177">
        <f t="shared" si="39"/>
        <v>0.39141773953153597</v>
      </c>
      <c r="S265" s="177">
        <f t="shared" si="40"/>
        <v>0.0004397841122616244</v>
      </c>
      <c r="T265" s="177">
        <f t="shared" si="41"/>
        <v>0.5000499990000202</v>
      </c>
      <c r="U265" s="46"/>
      <c r="V265" s="199">
        <f t="shared" si="42"/>
        <v>0.666665432101052</v>
      </c>
      <c r="W265" s="46"/>
      <c r="X265" s="46">
        <f t="shared" si="44"/>
        <v>0.2000000000000006</v>
      </c>
      <c r="Y265" s="46">
        <f t="shared" si="43"/>
        <v>-0.2000000000000006</v>
      </c>
      <c r="Z265" s="46">
        <f t="shared" si="46"/>
        <v>0.7999999999999994</v>
      </c>
      <c r="AB265" s="58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</row>
    <row r="266" spans="1:42" ht="12.75">
      <c r="A266" s="46">
        <f t="shared" si="45"/>
        <v>0.6100000000000003</v>
      </c>
      <c r="B266" s="46">
        <f t="shared" si="23"/>
        <v>0.17708333333333315</v>
      </c>
      <c r="C266" s="46">
        <f t="shared" si="24"/>
        <v>0.385416666666667</v>
      </c>
      <c r="D266" s="46">
        <f t="shared" si="25"/>
        <v>0.24494394593369606</v>
      </c>
      <c r="E266" s="46">
        <f t="shared" si="26"/>
        <v>4850.840402567648</v>
      </c>
      <c r="F266" s="46">
        <f t="shared" si="27"/>
        <v>8685.80235022153</v>
      </c>
      <c r="G266" s="46">
        <f t="shared" si="28"/>
        <v>2156.3845050215195</v>
      </c>
      <c r="H266" s="46">
        <f t="shared" si="29"/>
        <v>0.2959701247525619</v>
      </c>
      <c r="I266" s="46">
        <f t="shared" si="30"/>
        <v>2.101174933079328</v>
      </c>
      <c r="J266" s="46">
        <f t="shared" si="31"/>
        <v>-0.0008194582239009371</v>
      </c>
      <c r="K266" s="46">
        <f t="shared" si="32"/>
        <v>-1.2112341939740872</v>
      </c>
      <c r="L266" s="46">
        <f t="shared" si="33"/>
        <v>1.8944945085235747</v>
      </c>
      <c r="M266" s="46">
        <f t="shared" si="34"/>
        <v>0.24223602484472026</v>
      </c>
      <c r="N266" s="46">
        <f t="shared" si="35"/>
        <v>-1.4762242725337116</v>
      </c>
      <c r="O266" s="46">
        <f t="shared" si="36"/>
        <v>4.201561391057492</v>
      </c>
      <c r="P266" s="46">
        <f t="shared" si="37"/>
        <v>0.6100000000000003</v>
      </c>
      <c r="Q266" s="46">
        <f t="shared" si="38"/>
        <v>9638.04048555495</v>
      </c>
      <c r="R266" s="177">
        <f t="shared" si="39"/>
        <v>0.4051706639142498</v>
      </c>
      <c r="S266" s="177">
        <f t="shared" si="40"/>
        <v>0.00045515373307829097</v>
      </c>
      <c r="T266" s="177">
        <f t="shared" si="41"/>
        <v>0.5105094088455436</v>
      </c>
      <c r="U266" s="46"/>
      <c r="V266" s="199">
        <f t="shared" si="42"/>
        <v>0.6851839163260812</v>
      </c>
      <c r="W266" s="46"/>
      <c r="X266" s="46">
        <f t="shared" si="44"/>
        <v>0.22000000000000058</v>
      </c>
      <c r="Y266" s="46">
        <f t="shared" si="43"/>
        <v>-0.22000000000000058</v>
      </c>
      <c r="Z266" s="46">
        <f t="shared" si="46"/>
        <v>0.7799999999999994</v>
      </c>
      <c r="AB266" s="58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</row>
    <row r="267" spans="1:42" ht="12.75">
      <c r="A267" s="46">
        <f t="shared" si="45"/>
        <v>0.6200000000000003</v>
      </c>
      <c r="B267" s="46">
        <f t="shared" si="23"/>
        <v>0.16666666666666644</v>
      </c>
      <c r="C267" s="46">
        <f t="shared" si="24"/>
        <v>0.39583333333333365</v>
      </c>
      <c r="D267" s="46">
        <f t="shared" si="25"/>
        <v>0.23677782428065508</v>
      </c>
      <c r="E267" s="46">
        <f t="shared" si="26"/>
        <v>4634.7867430705455</v>
      </c>
      <c r="F267" s="46">
        <f t="shared" si="27"/>
        <v>8444.274224435074</v>
      </c>
      <c r="G267" s="46">
        <f t="shared" si="28"/>
        <v>2110.273327049951</v>
      </c>
      <c r="H267" s="46">
        <f t="shared" si="29"/>
        <v>0.3071960997987922</v>
      </c>
      <c r="I267" s="46">
        <f t="shared" si="30"/>
        <v>2.1303642582230244</v>
      </c>
      <c r="J267" s="46">
        <f t="shared" si="31"/>
        <v>-0.0008095384181247487</v>
      </c>
      <c r="K267" s="46">
        <f t="shared" si="32"/>
        <v>-1.1919206885182068</v>
      </c>
      <c r="L267" s="46">
        <f t="shared" si="33"/>
        <v>1.9447127023191821</v>
      </c>
      <c r="M267" s="46">
        <f t="shared" si="34"/>
        <v>0.23456790123456764</v>
      </c>
      <c r="N267" s="46">
        <f t="shared" si="35"/>
        <v>-1.4707305273343008</v>
      </c>
      <c r="O267" s="46">
        <f t="shared" si="36"/>
        <v>4.3347847121432075</v>
      </c>
      <c r="P267" s="46">
        <f t="shared" si="37"/>
        <v>0.6200000000000003</v>
      </c>
      <c r="Q267" s="46">
        <f t="shared" si="38"/>
        <v>9898.376625009209</v>
      </c>
      <c r="R267" s="177">
        <f t="shared" si="39"/>
        <v>0.41902490493278105</v>
      </c>
      <c r="S267" s="177">
        <f t="shared" si="40"/>
        <v>0.000471331770686485</v>
      </c>
      <c r="T267" s="177">
        <f t="shared" si="41"/>
        <v>0.5210567040283534</v>
      </c>
      <c r="U267" s="46"/>
      <c r="V267" s="199">
        <f t="shared" si="42"/>
        <v>0.7037024005511104</v>
      </c>
      <c r="W267" s="46"/>
      <c r="X267" s="46">
        <f t="shared" si="44"/>
        <v>0.24000000000000057</v>
      </c>
      <c r="Y267" s="46">
        <f t="shared" si="43"/>
        <v>-0.24000000000000057</v>
      </c>
      <c r="Z267" s="46">
        <f t="shared" si="46"/>
        <v>0.7599999999999995</v>
      </c>
      <c r="AB267" s="58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</row>
    <row r="268" spans="1:42" ht="12.75">
      <c r="A268" s="46">
        <f t="shared" si="45"/>
        <v>0.6300000000000003</v>
      </c>
      <c r="B268" s="46">
        <f t="shared" si="23"/>
        <v>0.1562499999999998</v>
      </c>
      <c r="C268" s="46">
        <f t="shared" si="24"/>
        <v>0.4062500000000003</v>
      </c>
      <c r="D268" s="46">
        <f t="shared" si="25"/>
        <v>0.22872072262848087</v>
      </c>
      <c r="E268" s="46">
        <f t="shared" si="26"/>
        <v>4426.314688157114</v>
      </c>
      <c r="F268" s="46">
        <f t="shared" si="27"/>
        <v>8205.596801827518</v>
      </c>
      <c r="G268" s="46">
        <f t="shared" si="28"/>
        <v>2065.490013934044</v>
      </c>
      <c r="H268" s="46">
        <f t="shared" si="29"/>
        <v>0.3189703278392983</v>
      </c>
      <c r="I268" s="46">
        <f t="shared" si="30"/>
        <v>2.1595910634087643</v>
      </c>
      <c r="J268" s="46">
        <f t="shared" si="31"/>
        <v>-0.000799048693461242</v>
      </c>
      <c r="K268" s="46">
        <f t="shared" si="32"/>
        <v>-1.1716639521044332</v>
      </c>
      <c r="L268" s="46">
        <f t="shared" si="33"/>
        <v>1.9949953779075513</v>
      </c>
      <c r="M268" s="46">
        <f t="shared" si="34"/>
        <v>0.2269938650306746</v>
      </c>
      <c r="N268" s="46">
        <f t="shared" si="35"/>
        <v>-1.4649839148725559</v>
      </c>
      <c r="O268" s="46">
        <f t="shared" si="36"/>
        <v>4.4741400643405145</v>
      </c>
      <c r="P268" s="46">
        <f t="shared" si="37"/>
        <v>0.6300000000000003</v>
      </c>
      <c r="Q268" s="46">
        <f t="shared" si="38"/>
        <v>10158.715823351144</v>
      </c>
      <c r="R268" s="177">
        <f t="shared" si="39"/>
        <v>0.43297767403337334</v>
      </c>
      <c r="S268" s="177">
        <f t="shared" si="40"/>
        <v>0.0004883837299006192</v>
      </c>
      <c r="T268" s="177">
        <f t="shared" si="41"/>
        <v>0.5316929969084204</v>
      </c>
      <c r="U268" s="46"/>
      <c r="V268" s="199">
        <f t="shared" si="42"/>
        <v>0.7222208847761397</v>
      </c>
      <c r="W268" s="46"/>
      <c r="X268" s="46">
        <f t="shared" si="44"/>
        <v>0.26000000000000056</v>
      </c>
      <c r="Y268" s="46">
        <f t="shared" si="43"/>
        <v>-0.26000000000000056</v>
      </c>
      <c r="Z268" s="46">
        <f t="shared" si="46"/>
        <v>0.7399999999999994</v>
      </c>
      <c r="AB268" s="58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</row>
    <row r="269" spans="1:42" ht="12.75">
      <c r="A269" s="46">
        <f t="shared" si="45"/>
        <v>0.6400000000000003</v>
      </c>
      <c r="B269" s="46">
        <f aca="true" t="shared" si="47" ref="B269:B300">MIN($C$46*(1-A269/$E$46),1)</f>
        <v>0.1458333333333331</v>
      </c>
      <c r="C269" s="46">
        <f aca="true" t="shared" si="48" ref="C269:C300">MIN($D$46*(1-A269/$F$46),1)</f>
        <v>0.416666666666667</v>
      </c>
      <c r="D269" s="46">
        <f aca="true" t="shared" si="49" ref="D269:D300">0.5*(B269+$B$195*C269+SQRT((B269+$B$195*C269)^2+4*$B$195*(1-B269-C269)))</f>
        <v>0.22077960919276118</v>
      </c>
      <c r="E269" s="46">
        <f aca="true" t="shared" si="50" ref="E269:E300">$C$51*($B$195+D269*(1+A269*($B$195-1)))/($B$195+D269-A269*($B$195-1))</f>
        <v>4225.4070377207545</v>
      </c>
      <c r="F269" s="46">
        <f aca="true" t="shared" si="51" ref="F269:F305">$C$51*($B$195+1*(1+A269*($B$195-1)))/($B$195+1-A269*($B$195-1))</f>
        <v>7969.7199091597195</v>
      </c>
      <c r="G269" s="46">
        <f aca="true" t="shared" si="52" ref="G269:G305">$C$51*($B$195+$B$195*(1+A269*($B$195-1)))/($B$195+$B$195-A269*($B$195-1))</f>
        <v>2021.9780219780207</v>
      </c>
      <c r="H269" s="46">
        <f aca="true" t="shared" si="53" ref="H269:H305">$B$195*(1+D269)/($B$195+D269*(1+A269*($B$195-1)))</f>
        <v>0.3313122424094754</v>
      </c>
      <c r="I269" s="46">
        <f aca="true" t="shared" si="54" ref="I269:I305">($B$195+D269)/($B$195+D269*(1+A269*($B$195-1)))</f>
        <v>2.18877823571649</v>
      </c>
      <c r="J269" s="46">
        <f aca="true" t="shared" si="55" ref="J269:J305">$E$51+$B$198*($C$51/E269-1)/(1/$B$195-1)</f>
        <v>-0.0007879601648579357</v>
      </c>
      <c r="K269" s="46">
        <f aca="true" t="shared" si="56" ref="K269:K305">-3*($C$51/1.8)*$B$198*(A269*(1/$B$195-1)-($C$51/E269-1))/A269/(1/$B$195-1)/(1/$B$195-1)</f>
        <v>-1.1504305506933756</v>
      </c>
      <c r="L269" s="46">
        <f aca="true" t="shared" si="57" ref="L269:L300">-A269*K269/(1-A269)</f>
        <v>2.0452098678993376</v>
      </c>
      <c r="M269" s="46">
        <f aca="true" t="shared" si="58" ref="M269:M305">(1-A269)/(1+A269)</f>
        <v>0.21951219512195097</v>
      </c>
      <c r="N269" s="46">
        <f aca="true" t="shared" si="59" ref="N269:N300">-3*($B$51/1.8)*$B$198*M269/(M269+$B$195)</f>
        <v>-1.4589665653495436</v>
      </c>
      <c r="O269" s="46">
        <f aca="true" t="shared" si="60" ref="O269:O300">-N269*(3-M269)/4/M269</f>
        <v>4.62006079027356</v>
      </c>
      <c r="P269" s="46">
        <f aca="true" t="shared" si="61" ref="P269:P305">A269</f>
        <v>0.6400000000000003</v>
      </c>
      <c r="Q269" s="46">
        <f aca="true" t="shared" si="62" ref="Q269:Q305">(B269+$B$196*C269+SQRT((B269+$B$196*C269)^2+4*$B$196*(1-B269-C269)))</f>
        <v>10419.057851381134</v>
      </c>
      <c r="R269" s="177">
        <f aca="true" t="shared" si="63" ref="R269:R300">$G$51*($B$196+Q269*(1+A269*($B$196-1)))/($B$196+Q269-A269*($B$196-1))</f>
        <v>0.4470262843246955</v>
      </c>
      <c r="S269" s="177">
        <f aca="true" t="shared" si="64" ref="S269:S305">$G$51*($B$196+2*(1+A269*($B$196-1)))/($B$196+2-A269*($B$196-1))</f>
        <v>0.000506382388998455</v>
      </c>
      <c r="T269" s="177">
        <f aca="true" t="shared" si="65" ref="T269:T305">$G$51*($B$196+2*$B$196*(1+A269*($B$196-1)))/($B$196+2*$B$196-A269*($B$196-1))</f>
        <v>0.5424194186973575</v>
      </c>
      <c r="U269" s="46"/>
      <c r="V269" s="199">
        <f aca="true" t="shared" si="66" ref="V269:V305">IF(A269&lt;$F$46,0,MIN((A269-$F$46)/($E$46-$F$46+0.000001),1))</f>
        <v>0.7407393690011689</v>
      </c>
      <c r="W269" s="46"/>
      <c r="X269" s="46">
        <f t="shared" si="44"/>
        <v>0.2800000000000006</v>
      </c>
      <c r="Y269" s="46">
        <f aca="true" t="shared" si="67" ref="Y269:Y300">-X269</f>
        <v>-0.2800000000000006</v>
      </c>
      <c r="Z269" s="46">
        <f t="shared" si="46"/>
        <v>0.7199999999999994</v>
      </c>
      <c r="AB269" s="58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</row>
    <row r="270" spans="1:42" ht="12.75">
      <c r="A270" s="46">
        <f t="shared" si="45"/>
        <v>0.6500000000000004</v>
      </c>
      <c r="B270" s="46">
        <f t="shared" si="47"/>
        <v>0.13541666666666646</v>
      </c>
      <c r="C270" s="46">
        <f t="shared" si="48"/>
        <v>0.42708333333333365</v>
      </c>
      <c r="D270" s="46">
        <f t="shared" si="49"/>
        <v>0.21296175465034034</v>
      </c>
      <c r="E270" s="46">
        <f t="shared" si="50"/>
        <v>4032.0400479302043</v>
      </c>
      <c r="F270" s="46">
        <f t="shared" si="51"/>
        <v>7736.5945437441105</v>
      </c>
      <c r="G270" s="46">
        <f t="shared" si="52"/>
        <v>1979.683972911962</v>
      </c>
      <c r="H270" s="46">
        <f t="shared" si="53"/>
        <v>0.34423965795276745</v>
      </c>
      <c r="I270" s="46">
        <f t="shared" si="54"/>
        <v>2.2178406352305773</v>
      </c>
      <c r="J270" s="46">
        <f t="shared" si="55"/>
        <v>-0.000776244222330701</v>
      </c>
      <c r="K270" s="46">
        <f t="shared" si="56"/>
        <v>-1.128189835780185</v>
      </c>
      <c r="L270" s="46">
        <f t="shared" si="57"/>
        <v>2.0952096950203467</v>
      </c>
      <c r="M270" s="46">
        <f t="shared" si="58"/>
        <v>0.21212121212121185</v>
      </c>
      <c r="N270" s="46">
        <f t="shared" si="59"/>
        <v>-1.4526588845654989</v>
      </c>
      <c r="O270" s="46">
        <f t="shared" si="60"/>
        <v>4.773022049286646</v>
      </c>
      <c r="P270" s="46">
        <f t="shared" si="61"/>
        <v>0.6500000000000004</v>
      </c>
      <c r="Q270" s="46">
        <f t="shared" si="62"/>
        <v>10679.40250223558</v>
      </c>
      <c r="R270" s="177">
        <f t="shared" si="63"/>
        <v>0.461168145955799</v>
      </c>
      <c r="S270" s="177">
        <f t="shared" si="64"/>
        <v>0.0005254088380752237</v>
      </c>
      <c r="T270" s="177">
        <f t="shared" si="65"/>
        <v>0.5532371198594759</v>
      </c>
      <c r="U270" s="46"/>
      <c r="V270" s="199">
        <f t="shared" si="66"/>
        <v>0.7592578532261982</v>
      </c>
      <c r="W270" s="46"/>
      <c r="X270" s="46">
        <f aca="true" t="shared" si="68" ref="X270:X305">X269+0.02</f>
        <v>0.3000000000000006</v>
      </c>
      <c r="Y270" s="46">
        <f t="shared" si="67"/>
        <v>-0.3000000000000006</v>
      </c>
      <c r="Z270" s="46">
        <f t="shared" si="46"/>
        <v>0.6999999999999994</v>
      </c>
      <c r="AB270" s="58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</row>
    <row r="271" spans="1:42" ht="12.75">
      <c r="A271" s="46">
        <f aca="true" t="shared" si="69" ref="A271:A304">A270+0.01</f>
        <v>0.6600000000000004</v>
      </c>
      <c r="B271" s="46">
        <f t="shared" si="47"/>
        <v>0.12499999999999974</v>
      </c>
      <c r="C271" s="46">
        <f t="shared" si="48"/>
        <v>0.4375000000000004</v>
      </c>
      <c r="D271" s="46">
        <f t="shared" si="49"/>
        <v>0.20527470029047068</v>
      </c>
      <c r="E271" s="46">
        <f t="shared" si="50"/>
        <v>3846.182434170059</v>
      </c>
      <c r="F271" s="46">
        <f t="shared" si="51"/>
        <v>7506.1728395061655</v>
      </c>
      <c r="G271" s="46">
        <f t="shared" si="52"/>
        <v>1938.5574354407822</v>
      </c>
      <c r="H271" s="46">
        <f t="shared" si="53"/>
        <v>0.3577682384586013</v>
      </c>
      <c r="I271" s="46">
        <f t="shared" si="54"/>
        <v>2.2466851841685997</v>
      </c>
      <c r="J271" s="46">
        <f t="shared" si="55"/>
        <v>-0.000763872962617323</v>
      </c>
      <c r="K271" s="46">
        <f t="shared" si="56"/>
        <v>-1.104914858565847</v>
      </c>
      <c r="L271" s="46">
        <f t="shared" si="57"/>
        <v>2.1448347254513536</v>
      </c>
      <c r="M271" s="46">
        <f t="shared" si="58"/>
        <v>0.20481927710843348</v>
      </c>
      <c r="N271" s="46">
        <f t="shared" si="59"/>
        <v>-1.4460393407761825</v>
      </c>
      <c r="O271" s="46">
        <f t="shared" si="60"/>
        <v>4.9335459861775695</v>
      </c>
      <c r="P271" s="46">
        <f t="shared" si="61"/>
        <v>0.6600000000000004</v>
      </c>
      <c r="Q271" s="46">
        <f t="shared" si="62"/>
        <v>10939.749588731229</v>
      </c>
      <c r="R271" s="177">
        <f t="shared" si="63"/>
        <v>0.4754007617482951</v>
      </c>
      <c r="S271" s="177">
        <f t="shared" si="64"/>
        <v>0.000545553700507448</v>
      </c>
      <c r="T271" s="177">
        <f t="shared" si="65"/>
        <v>0.5641472705231271</v>
      </c>
      <c r="U271" s="46"/>
      <c r="V271" s="199">
        <f t="shared" si="66"/>
        <v>0.7777763374512274</v>
      </c>
      <c r="W271" s="46"/>
      <c r="X271" s="46">
        <f t="shared" si="68"/>
        <v>0.3200000000000006</v>
      </c>
      <c r="Y271" s="46">
        <f t="shared" si="67"/>
        <v>-0.3200000000000006</v>
      </c>
      <c r="Z271" s="46">
        <f t="shared" si="46"/>
        <v>0.6799999999999994</v>
      </c>
      <c r="AB271" s="58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</row>
    <row r="272" spans="1:42" ht="12.75">
      <c r="A272" s="46">
        <f t="shared" si="69"/>
        <v>0.6700000000000004</v>
      </c>
      <c r="B272" s="46">
        <f t="shared" si="47"/>
        <v>0.1145833333333331</v>
      </c>
      <c r="C272" s="46">
        <f t="shared" si="48"/>
        <v>0.447916666666667</v>
      </c>
      <c r="D272" s="46">
        <f t="shared" si="49"/>
        <v>0.19772621425746653</v>
      </c>
      <c r="E272" s="46">
        <f t="shared" si="50"/>
        <v>3667.794294053203</v>
      </c>
      <c r="F272" s="46">
        <f t="shared" si="51"/>
        <v>7278.408034219818</v>
      </c>
      <c r="G272" s="46">
        <f t="shared" si="52"/>
        <v>1898.5507246376799</v>
      </c>
      <c r="H272" s="46">
        <f t="shared" si="53"/>
        <v>0.3719109105854104</v>
      </c>
      <c r="I272" s="46">
        <f t="shared" si="54"/>
        <v>2.275211181538714</v>
      </c>
      <c r="J272" s="46">
        <f t="shared" si="55"/>
        <v>-0.000750819689907775</v>
      </c>
      <c r="K272" s="46">
        <f t="shared" si="56"/>
        <v>-1.0805833796380038</v>
      </c>
      <c r="L272" s="46">
        <f t="shared" si="57"/>
        <v>2.193911710174133</v>
      </c>
      <c r="M272" s="46">
        <f t="shared" si="58"/>
        <v>0.1976047904191614</v>
      </c>
      <c r="N272" s="46">
        <f t="shared" si="59"/>
        <v>-1.4390842191332782</v>
      </c>
      <c r="O272" s="46">
        <f t="shared" si="60"/>
        <v>5.102207686017994</v>
      </c>
      <c r="P272" s="46">
        <f t="shared" si="61"/>
        <v>0.6700000000000004</v>
      </c>
      <c r="Q272" s="46">
        <f t="shared" si="62"/>
        <v>11200.098941079537</v>
      </c>
      <c r="R272" s="177">
        <f t="shared" si="63"/>
        <v>0.489721723065901</v>
      </c>
      <c r="S272" s="177">
        <f t="shared" si="64"/>
        <v>0.0005669185763396791</v>
      </c>
      <c r="T272" s="177">
        <f t="shared" si="65"/>
        <v>0.5751510609026337</v>
      </c>
      <c r="U272" s="46"/>
      <c r="V272" s="199">
        <f t="shared" si="66"/>
        <v>0.7962948216762566</v>
      </c>
      <c r="W272" s="46"/>
      <c r="X272" s="46">
        <f t="shared" si="68"/>
        <v>0.34000000000000064</v>
      </c>
      <c r="Y272" s="46">
        <f t="shared" si="67"/>
        <v>-0.34000000000000064</v>
      </c>
      <c r="Z272" s="46">
        <f t="shared" si="46"/>
        <v>0.6599999999999994</v>
      </c>
      <c r="AB272" s="58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</row>
    <row r="273" spans="1:42" ht="12.75">
      <c r="A273" s="46">
        <f t="shared" si="69"/>
        <v>0.6800000000000004</v>
      </c>
      <c r="B273" s="46">
        <f t="shared" si="47"/>
        <v>0.10416666666666638</v>
      </c>
      <c r="C273" s="46">
        <f t="shared" si="48"/>
        <v>0.45833333333333365</v>
      </c>
      <c r="D273" s="46">
        <f t="shared" si="49"/>
        <v>0.19032423452338115</v>
      </c>
      <c r="E273" s="46">
        <f t="shared" si="50"/>
        <v>3496.8259651081535</v>
      </c>
      <c r="F273" s="46">
        <f t="shared" si="51"/>
        <v>7053.254437869813</v>
      </c>
      <c r="G273" s="46">
        <f t="shared" si="52"/>
        <v>1859.618717504331</v>
      </c>
      <c r="H273" s="46">
        <f t="shared" si="53"/>
        <v>0.3866772308013689</v>
      </c>
      <c r="I273" s="46">
        <f t="shared" si="54"/>
        <v>2.3033108845470935</v>
      </c>
      <c r="J273" s="46">
        <f t="shared" si="55"/>
        <v>-0.000737059483055069</v>
      </c>
      <c r="K273" s="46">
        <f t="shared" si="56"/>
        <v>-1.0551789577610857</v>
      </c>
      <c r="L273" s="46">
        <f t="shared" si="57"/>
        <v>2.242255285242311</v>
      </c>
      <c r="M273" s="46">
        <f t="shared" si="58"/>
        <v>0.19047619047619022</v>
      </c>
      <c r="N273" s="46">
        <f t="shared" si="59"/>
        <v>-1.431767337807606</v>
      </c>
      <c r="O273" s="46">
        <f t="shared" si="60"/>
        <v>5.279642058165554</v>
      </c>
      <c r="P273" s="46">
        <f t="shared" si="61"/>
        <v>0.6800000000000004</v>
      </c>
      <c r="Q273" s="46">
        <f t="shared" si="62"/>
        <v>11460.450404912302</v>
      </c>
      <c r="R273" s="177">
        <f t="shared" si="63"/>
        <v>0.5041287059058959</v>
      </c>
      <c r="S273" s="177">
        <f t="shared" si="64"/>
        <v>0.0005896177561034117</v>
      </c>
      <c r="T273" s="177">
        <f t="shared" si="65"/>
        <v>0.5862497017311322</v>
      </c>
      <c r="U273" s="46"/>
      <c r="V273" s="199">
        <f t="shared" si="66"/>
        <v>0.8148133059012859</v>
      </c>
      <c r="W273" s="46"/>
      <c r="X273" s="46">
        <f t="shared" si="68"/>
        <v>0.36000000000000065</v>
      </c>
      <c r="Y273" s="46">
        <f t="shared" si="67"/>
        <v>-0.36000000000000065</v>
      </c>
      <c r="Z273" s="46">
        <f t="shared" si="46"/>
        <v>0.6399999999999993</v>
      </c>
      <c r="AB273" s="58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</row>
    <row r="274" spans="1:42" ht="12.75">
      <c r="A274" s="46">
        <f t="shared" si="69"/>
        <v>0.6900000000000004</v>
      </c>
      <c r="B274" s="46">
        <f t="shared" si="47"/>
        <v>0.09374999999999975</v>
      </c>
      <c r="C274" s="46">
        <f t="shared" si="48"/>
        <v>0.4687500000000004</v>
      </c>
      <c r="D274" s="46">
        <f t="shared" si="49"/>
        <v>0.18307679753355066</v>
      </c>
      <c r="E274" s="46">
        <f t="shared" si="50"/>
        <v>3333.216839480459</v>
      </c>
      <c r="F274" s="46">
        <f t="shared" si="51"/>
        <v>6830.667402095965</v>
      </c>
      <c r="G274" s="46">
        <f t="shared" si="52"/>
        <v>1821.7186831979463</v>
      </c>
      <c r="H274" s="46">
        <f t="shared" si="53"/>
        <v>0.40207272155314955</v>
      </c>
      <c r="I274" s="46">
        <f t="shared" si="54"/>
        <v>2.3308703939623467</v>
      </c>
      <c r="J274" s="46">
        <f t="shared" si="55"/>
        <v>-0.0007225698221283266</v>
      </c>
      <c r="K274" s="46">
        <f t="shared" si="56"/>
        <v>-1.0286920919515705</v>
      </c>
      <c r="L274" s="46">
        <f t="shared" si="57"/>
        <v>2.289669494988984</v>
      </c>
      <c r="M274" s="46">
        <f t="shared" si="58"/>
        <v>0.1834319526627216</v>
      </c>
      <c r="N274" s="46">
        <f t="shared" si="59"/>
        <v>-1.4240597186333617</v>
      </c>
      <c r="O274" s="46">
        <f t="shared" si="60"/>
        <v>5.466551823140978</v>
      </c>
      <c r="P274" s="46">
        <f t="shared" si="61"/>
        <v>0.6900000000000004</v>
      </c>
      <c r="Q274" s="46">
        <f t="shared" si="62"/>
        <v>11720.803839570177</v>
      </c>
      <c r="R274" s="177">
        <f t="shared" si="63"/>
        <v>0.5186194671982486</v>
      </c>
      <c r="S274" s="177">
        <f t="shared" si="64"/>
        <v>0.0006137802660862533</v>
      </c>
      <c r="T274" s="177">
        <f t="shared" si="65"/>
        <v>0.5974444247046569</v>
      </c>
      <c r="U274" s="46"/>
      <c r="V274" s="199">
        <f t="shared" si="66"/>
        <v>0.8333317901263151</v>
      </c>
      <c r="W274" s="46"/>
      <c r="X274" s="46">
        <f t="shared" si="68"/>
        <v>0.38000000000000067</v>
      </c>
      <c r="Y274" s="46">
        <f t="shared" si="67"/>
        <v>-0.38000000000000067</v>
      </c>
      <c r="Z274" s="46">
        <f t="shared" si="46"/>
        <v>0.6199999999999993</v>
      </c>
      <c r="AB274" s="58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</row>
    <row r="275" spans="1:42" ht="12.75">
      <c r="A275" s="46">
        <f t="shared" si="69"/>
        <v>0.7000000000000004</v>
      </c>
      <c r="B275" s="46">
        <f t="shared" si="47"/>
        <v>0.08333333333333304</v>
      </c>
      <c r="C275" s="46">
        <f t="shared" si="48"/>
        <v>0.479166666666667</v>
      </c>
      <c r="D275" s="46">
        <f t="shared" si="49"/>
        <v>0.17599195195064443</v>
      </c>
      <c r="E275" s="46">
        <f t="shared" si="50"/>
        <v>3176.894166757233</v>
      </c>
      <c r="F275" s="46">
        <f t="shared" si="51"/>
        <v>6610.603290676408</v>
      </c>
      <c r="G275" s="46">
        <f t="shared" si="52"/>
        <v>1784.8101265822768</v>
      </c>
      <c r="H275" s="46">
        <f t="shared" si="53"/>
        <v>0.41809819758334066</v>
      </c>
      <c r="I275" s="46">
        <f t="shared" si="54"/>
        <v>2.3577708723055415</v>
      </c>
      <c r="J275" s="46">
        <f t="shared" si="55"/>
        <v>-0.0007073312616916613</v>
      </c>
      <c r="K275" s="46">
        <f t="shared" si="56"/>
        <v>-1.0011213805017793</v>
      </c>
      <c r="L275" s="46">
        <f t="shared" si="57"/>
        <v>2.3359498878374896</v>
      </c>
      <c r="M275" s="46">
        <f t="shared" si="58"/>
        <v>0.17647058823529385</v>
      </c>
      <c r="N275" s="46">
        <f t="shared" si="59"/>
        <v>-1.4159292035398225</v>
      </c>
      <c r="O275" s="46">
        <f t="shared" si="60"/>
        <v>5.663716814159299</v>
      </c>
      <c r="P275" s="46">
        <f t="shared" si="61"/>
        <v>0.7000000000000004</v>
      </c>
      <c r="Q275" s="46">
        <f t="shared" si="62"/>
        <v>11981.159116614162</v>
      </c>
      <c r="R275" s="177">
        <f t="shared" si="63"/>
        <v>0.5331918412993022</v>
      </c>
      <c r="S275" s="177">
        <f t="shared" si="64"/>
        <v>0.0006395523223279249</v>
      </c>
      <c r="T275" s="177">
        <f t="shared" si="65"/>
        <v>0.608736482937807</v>
      </c>
      <c r="U275" s="46"/>
      <c r="V275" s="199">
        <f t="shared" si="66"/>
        <v>0.8518502743513443</v>
      </c>
      <c r="W275" s="46"/>
      <c r="X275" s="46">
        <f t="shared" si="68"/>
        <v>0.4000000000000007</v>
      </c>
      <c r="Y275" s="46">
        <f t="shared" si="67"/>
        <v>-0.4000000000000007</v>
      </c>
      <c r="Z275" s="46">
        <f t="shared" si="46"/>
        <v>0.5999999999999993</v>
      </c>
      <c r="AB275" s="58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</row>
    <row r="276" spans="1:42" ht="12.75">
      <c r="A276" s="46">
        <f t="shared" si="69"/>
        <v>0.7100000000000004</v>
      </c>
      <c r="B276" s="46">
        <f t="shared" si="47"/>
        <v>0.07291666666666641</v>
      </c>
      <c r="C276" s="46">
        <f t="shared" si="48"/>
        <v>0.48958333333333376</v>
      </c>
      <c r="D276" s="46">
        <f t="shared" si="49"/>
        <v>0.16907765760198895</v>
      </c>
      <c r="E276" s="46">
        <f t="shared" si="50"/>
        <v>3027.7718853570327</v>
      </c>
      <c r="F276" s="46">
        <f t="shared" si="51"/>
        <v>6393.019451008899</v>
      </c>
      <c r="G276" s="46">
        <f t="shared" si="52"/>
        <v>1748.8546438983742</v>
      </c>
      <c r="H276" s="46">
        <f t="shared" si="53"/>
        <v>0.4347491098438611</v>
      </c>
      <c r="I276" s="46">
        <f t="shared" si="54"/>
        <v>2.383890110382274</v>
      </c>
      <c r="J276" s="46">
        <f t="shared" si="55"/>
        <v>-0.0006913281320108584</v>
      </c>
      <c r="K276" s="46">
        <f t="shared" si="56"/>
        <v>-0.9724746497309914</v>
      </c>
      <c r="L276" s="46">
        <f t="shared" si="57"/>
        <v>2.3808862114103633</v>
      </c>
      <c r="M276" s="46">
        <f t="shared" si="58"/>
        <v>0.16959064327485351</v>
      </c>
      <c r="N276" s="46">
        <f t="shared" si="59"/>
        <v>-1.40734000606612</v>
      </c>
      <c r="O276" s="46">
        <f t="shared" si="60"/>
        <v>5.872004852896581</v>
      </c>
      <c r="P276" s="46">
        <f t="shared" si="61"/>
        <v>0.7100000000000004</v>
      </c>
      <c r="Q276" s="46">
        <f t="shared" si="62"/>
        <v>12241.516118526903</v>
      </c>
      <c r="R276" s="177">
        <f t="shared" si="63"/>
        <v>0.5478437366678861</v>
      </c>
      <c r="S276" s="177">
        <f t="shared" si="64"/>
        <v>0.0006671002919196973</v>
      </c>
      <c r="T276" s="177">
        <f t="shared" si="65"/>
        <v>0.6201271514313537</v>
      </c>
      <c r="U276" s="46"/>
      <c r="V276" s="199">
        <f t="shared" si="66"/>
        <v>0.8703687585763735</v>
      </c>
      <c r="W276" s="46"/>
      <c r="X276" s="46">
        <f t="shared" si="68"/>
        <v>0.4200000000000007</v>
      </c>
      <c r="Y276" s="46">
        <f t="shared" si="67"/>
        <v>-0.4200000000000007</v>
      </c>
      <c r="Z276" s="46">
        <f t="shared" si="46"/>
        <v>0.5799999999999993</v>
      </c>
      <c r="AB276" s="58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</row>
    <row r="277" spans="1:42" ht="12.75">
      <c r="A277" s="46">
        <f t="shared" si="69"/>
        <v>0.7200000000000004</v>
      </c>
      <c r="B277" s="46">
        <f t="shared" si="47"/>
        <v>0.06249999999999969</v>
      </c>
      <c r="C277" s="46">
        <f t="shared" si="48"/>
        <v>0.5000000000000004</v>
      </c>
      <c r="D277" s="46">
        <f t="shared" si="49"/>
        <v>0.16234167060983962</v>
      </c>
      <c r="E277" s="46">
        <f t="shared" si="50"/>
        <v>2885.749532080577</v>
      </c>
      <c r="F277" s="46">
        <f t="shared" si="51"/>
        <v>6177.874186550966</v>
      </c>
      <c r="G277" s="46">
        <f t="shared" si="52"/>
        <v>1713.8157894736826</v>
      </c>
      <c r="H277" s="46">
        <f t="shared" si="53"/>
        <v>0.45201494037637757</v>
      </c>
      <c r="I277" s="46">
        <f t="shared" si="54"/>
        <v>2.409104439032175</v>
      </c>
      <c r="J277" s="46">
        <f t="shared" si="55"/>
        <v>-0.0006745492429290081</v>
      </c>
      <c r="K277" s="46">
        <f t="shared" si="56"/>
        <v>-0.9427699950513937</v>
      </c>
      <c r="L277" s="46">
        <f t="shared" si="57"/>
        <v>2.424265701560732</v>
      </c>
      <c r="M277" s="46">
        <f t="shared" si="58"/>
        <v>0.1627906976744183</v>
      </c>
      <c r="N277" s="46">
        <f t="shared" si="59"/>
        <v>-1.3982521847690381</v>
      </c>
      <c r="O277" s="46">
        <f t="shared" si="60"/>
        <v>6.09238451935082</v>
      </c>
      <c r="P277" s="46">
        <f t="shared" si="61"/>
        <v>0.7200000000000004</v>
      </c>
      <c r="Q277" s="46">
        <f t="shared" si="62"/>
        <v>12501.874737576107</v>
      </c>
      <c r="R277" s="177">
        <f t="shared" si="63"/>
        <v>0.5625731327126356</v>
      </c>
      <c r="S277" s="177">
        <f t="shared" si="64"/>
        <v>0.0006966142883245035</v>
      </c>
      <c r="T277" s="177">
        <f t="shared" si="65"/>
        <v>0.6316177275521466</v>
      </c>
      <c r="U277" s="46"/>
      <c r="V277" s="199">
        <f t="shared" si="66"/>
        <v>0.8888872428014027</v>
      </c>
      <c r="W277" s="46"/>
      <c r="X277" s="46">
        <f t="shared" si="68"/>
        <v>0.4400000000000007</v>
      </c>
      <c r="Y277" s="46">
        <f t="shared" si="67"/>
        <v>-0.4400000000000007</v>
      </c>
      <c r="Z277" s="46">
        <f t="shared" si="46"/>
        <v>0.5599999999999993</v>
      </c>
      <c r="AB277" s="58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</row>
    <row r="278" spans="1:42" ht="12.75">
      <c r="A278" s="46">
        <f t="shared" si="69"/>
        <v>0.7300000000000004</v>
      </c>
      <c r="B278" s="46">
        <f t="shared" si="47"/>
        <v>0.05208333333333306</v>
      </c>
      <c r="C278" s="46">
        <f t="shared" si="48"/>
        <v>0.5104166666666671</v>
      </c>
      <c r="D278" s="46">
        <f t="shared" si="49"/>
        <v>0.1557914167278922</v>
      </c>
      <c r="E278" s="46">
        <f t="shared" si="50"/>
        <v>2750.711287374793</v>
      </c>
      <c r="F278" s="46">
        <f t="shared" si="51"/>
        <v>5965.126730181549</v>
      </c>
      <c r="G278" s="46">
        <f t="shared" si="52"/>
        <v>1679.6589524969538</v>
      </c>
      <c r="H278" s="46">
        <f t="shared" si="53"/>
        <v>0.4698786862442765</v>
      </c>
      <c r="I278" s="46">
        <f t="shared" si="54"/>
        <v>2.4332909594136263</v>
      </c>
      <c r="J278" s="46">
        <f t="shared" si="55"/>
        <v>-0.000656988559041678</v>
      </c>
      <c r="K278" s="46">
        <f t="shared" si="56"/>
        <v>-0.9120366688270513</v>
      </c>
      <c r="L278" s="46">
        <f t="shared" si="57"/>
        <v>2.465876919421292</v>
      </c>
      <c r="M278" s="46">
        <f t="shared" si="58"/>
        <v>0.15606936416184944</v>
      </c>
      <c r="N278" s="46">
        <f t="shared" si="59"/>
        <v>-1.3886210221793631</v>
      </c>
      <c r="O278" s="46">
        <f t="shared" si="60"/>
        <v>6.325940212150443</v>
      </c>
      <c r="P278" s="46">
        <f t="shared" si="61"/>
        <v>0.7300000000000004</v>
      </c>
      <c r="Q278" s="46">
        <f t="shared" si="62"/>
        <v>12762.23487481703</v>
      </c>
      <c r="R278" s="177">
        <f t="shared" si="63"/>
        <v>0.5773780768001194</v>
      </c>
      <c r="S278" s="177">
        <f t="shared" si="64"/>
        <v>0.0007283125649474663</v>
      </c>
      <c r="T278" s="177">
        <f t="shared" si="65"/>
        <v>0.6432095315257091</v>
      </c>
      <c r="U278" s="46"/>
      <c r="V278" s="199">
        <f t="shared" si="66"/>
        <v>0.907405727026432</v>
      </c>
      <c r="W278" s="46"/>
      <c r="X278" s="46">
        <f t="shared" si="68"/>
        <v>0.46000000000000074</v>
      </c>
      <c r="Y278" s="46">
        <f t="shared" si="67"/>
        <v>-0.46000000000000074</v>
      </c>
      <c r="Z278" s="46">
        <f t="shared" si="46"/>
        <v>0.5399999999999993</v>
      </c>
      <c r="AB278" s="58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</row>
    <row r="279" spans="1:42" ht="12.75">
      <c r="A279" s="46">
        <f t="shared" si="69"/>
        <v>0.7400000000000004</v>
      </c>
      <c r="B279" s="46">
        <f t="shared" si="47"/>
        <v>0.04166666666666634</v>
      </c>
      <c r="C279" s="46">
        <f t="shared" si="48"/>
        <v>0.5208333333333337</v>
      </c>
      <c r="D279" s="46">
        <f t="shared" si="49"/>
        <v>0.14943385605937345</v>
      </c>
      <c r="E279" s="46">
        <f t="shared" si="50"/>
        <v>2622.5252193848473</v>
      </c>
      <c r="F279" s="46">
        <f t="shared" si="51"/>
        <v>5754.737218448329</v>
      </c>
      <c r="G279" s="46">
        <f t="shared" si="52"/>
        <v>1646.3512429831583</v>
      </c>
      <c r="H279" s="46">
        <f t="shared" si="53"/>
        <v>0.48831647317324056</v>
      </c>
      <c r="I279" s="46">
        <f t="shared" si="54"/>
        <v>2.456330037891549</v>
      </c>
      <c r="J279" s="46">
        <f t="shared" si="55"/>
        <v>-0.0006386458098518019</v>
      </c>
      <c r="K279" s="46">
        <f t="shared" si="56"/>
        <v>-0.8803157450782958</v>
      </c>
      <c r="L279" s="46">
        <f t="shared" si="57"/>
        <v>2.505514043684386</v>
      </c>
      <c r="M279" s="46">
        <f t="shared" si="58"/>
        <v>0.14942528735632155</v>
      </c>
      <c r="N279" s="46">
        <f t="shared" si="59"/>
        <v>-1.3783962889330676</v>
      </c>
      <c r="O279" s="46">
        <f t="shared" si="60"/>
        <v>6.573889993373105</v>
      </c>
      <c r="P279" s="46">
        <f t="shared" si="61"/>
        <v>0.7400000000000004</v>
      </c>
      <c r="Q279" s="46">
        <f t="shared" si="62"/>
        <v>13022.5964392145</v>
      </c>
      <c r="R279" s="177">
        <f t="shared" si="63"/>
        <v>0.5922566814141215</v>
      </c>
      <c r="S279" s="177">
        <f t="shared" si="64"/>
        <v>0.0007624469216721918</v>
      </c>
      <c r="T279" s="177">
        <f t="shared" si="65"/>
        <v>0.6549039069419071</v>
      </c>
      <c r="U279" s="46"/>
      <c r="V279" s="199">
        <f t="shared" si="66"/>
        <v>0.9259242112514612</v>
      </c>
      <c r="W279" s="46"/>
      <c r="X279" s="46">
        <f t="shared" si="68"/>
        <v>0.48000000000000076</v>
      </c>
      <c r="Y279" s="46">
        <f t="shared" si="67"/>
        <v>-0.48000000000000076</v>
      </c>
      <c r="Z279" s="46">
        <f t="shared" si="46"/>
        <v>0.5199999999999992</v>
      </c>
      <c r="AB279" s="58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</row>
    <row r="280" spans="1:42" ht="12.75">
      <c r="A280" s="46">
        <f t="shared" si="69"/>
        <v>0.7500000000000004</v>
      </c>
      <c r="B280" s="46">
        <f t="shared" si="47"/>
        <v>0.03124999999999971</v>
      </c>
      <c r="C280" s="46">
        <f t="shared" si="48"/>
        <v>0.5312500000000003</v>
      </c>
      <c r="D280" s="46">
        <f t="shared" si="49"/>
        <v>0.14327534349646495</v>
      </c>
      <c r="E280" s="46">
        <f t="shared" si="50"/>
        <v>2501.0427916209105</v>
      </c>
      <c r="F280" s="46">
        <f t="shared" si="51"/>
        <v>5546.666666666657</v>
      </c>
      <c r="G280" s="46">
        <f t="shared" si="52"/>
        <v>1613.8613861386125</v>
      </c>
      <c r="H280" s="46">
        <f t="shared" si="53"/>
        <v>0.5072973390536346</v>
      </c>
      <c r="I280" s="46">
        <f t="shared" si="54"/>
        <v>2.4781079828390995</v>
      </c>
      <c r="J280" s="46">
        <f t="shared" si="55"/>
        <v>-0.0006195269957097737</v>
      </c>
      <c r="K280" s="46">
        <f t="shared" si="56"/>
        <v>-0.8476604919507358</v>
      </c>
      <c r="L280" s="46">
        <f t="shared" si="57"/>
        <v>2.5429814758522133</v>
      </c>
      <c r="M280" s="46">
        <f t="shared" si="58"/>
        <v>0.14285714285714257</v>
      </c>
      <c r="N280" s="46">
        <f t="shared" si="59"/>
        <v>-1.3675213675213669</v>
      </c>
      <c r="O280" s="46">
        <f t="shared" si="60"/>
        <v>6.83760683760685</v>
      </c>
      <c r="P280" s="46">
        <f t="shared" si="61"/>
        <v>0.7500000000000004</v>
      </c>
      <c r="Q280" s="46">
        <f t="shared" si="62"/>
        <v>13282.959346868145</v>
      </c>
      <c r="R280" s="177">
        <f t="shared" si="63"/>
        <v>0.6072071214571023</v>
      </c>
      <c r="S280" s="177">
        <f t="shared" si="64"/>
        <v>0.000799309407721207</v>
      </c>
      <c r="T280" s="177">
        <f t="shared" si="65"/>
        <v>0.6667022212740998</v>
      </c>
      <c r="U280" s="46"/>
      <c r="V280" s="199">
        <f t="shared" si="66"/>
        <v>0.9444426954764904</v>
      </c>
      <c r="W280" s="46"/>
      <c r="X280" s="46">
        <f t="shared" si="68"/>
        <v>0.5000000000000008</v>
      </c>
      <c r="Y280" s="46">
        <f t="shared" si="67"/>
        <v>-0.5000000000000008</v>
      </c>
      <c r="Z280" s="46">
        <f t="shared" si="46"/>
        <v>0.4999999999999992</v>
      </c>
      <c r="AB280" s="58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</row>
    <row r="281" spans="1:42" ht="12.75">
      <c r="A281" s="46">
        <f t="shared" si="69"/>
        <v>0.7600000000000005</v>
      </c>
      <c r="B281" s="46">
        <f t="shared" si="47"/>
        <v>0.02083333333333299</v>
      </c>
      <c r="C281" s="46">
        <f t="shared" si="48"/>
        <v>0.5416666666666671</v>
      </c>
      <c r="D281" s="46">
        <f t="shared" si="49"/>
        <v>0.1373214902696161</v>
      </c>
      <c r="E281" s="46">
        <f t="shared" si="50"/>
        <v>2386.098695812614</v>
      </c>
      <c r="F281" s="46">
        <f t="shared" si="51"/>
        <v>5340.876944837332</v>
      </c>
      <c r="G281" s="46">
        <f t="shared" si="52"/>
        <v>1582.1596244131442</v>
      </c>
      <c r="H281" s="46">
        <f t="shared" si="53"/>
        <v>0.5267832231096218</v>
      </c>
      <c r="I281" s="46">
        <f t="shared" si="54"/>
        <v>2.498519793486201</v>
      </c>
      <c r="J281" s="46">
        <f t="shared" si="55"/>
        <v>-0.0005996447504366872</v>
      </c>
      <c r="K281" s="46">
        <f t="shared" si="56"/>
        <v>-0.8141363903490376</v>
      </c>
      <c r="L281" s="46">
        <f t="shared" si="57"/>
        <v>2.578098569438626</v>
      </c>
      <c r="M281" s="46">
        <f t="shared" si="58"/>
        <v>0.13636363636363608</v>
      </c>
      <c r="N281" s="46">
        <f t="shared" si="59"/>
        <v>-1.3559322033898298</v>
      </c>
      <c r="O281" s="46">
        <f t="shared" si="60"/>
        <v>7.118644067796621</v>
      </c>
      <c r="P281" s="46">
        <f t="shared" si="61"/>
        <v>0.7600000000000005</v>
      </c>
      <c r="Q281" s="46">
        <f t="shared" si="62"/>
        <v>13543.32352032693</v>
      </c>
      <c r="R281" s="177">
        <f t="shared" si="63"/>
        <v>0.6222276316854958</v>
      </c>
      <c r="S281" s="177">
        <f t="shared" si="64"/>
        <v>0.000839240698557329</v>
      </c>
      <c r="T281" s="177">
        <f t="shared" si="65"/>
        <v>0.6786058664121979</v>
      </c>
      <c r="U281" s="46"/>
      <c r="V281" s="199">
        <f t="shared" si="66"/>
        <v>0.9629611797015196</v>
      </c>
      <c r="W281" s="46"/>
      <c r="X281" s="46">
        <f t="shared" si="68"/>
        <v>0.5200000000000008</v>
      </c>
      <c r="Y281" s="46">
        <f t="shared" si="67"/>
        <v>-0.5200000000000008</v>
      </c>
      <c r="Z281" s="46">
        <f t="shared" si="46"/>
        <v>0.4799999999999992</v>
      </c>
      <c r="AB281" s="58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</row>
    <row r="282" spans="1:42" ht="12.75">
      <c r="A282" s="46">
        <f t="shared" si="69"/>
        <v>0.7700000000000005</v>
      </c>
      <c r="B282" s="46">
        <f t="shared" si="47"/>
        <v>0.010416666666666359</v>
      </c>
      <c r="C282" s="46">
        <f t="shared" si="48"/>
        <v>0.5520833333333337</v>
      </c>
      <c r="D282" s="46">
        <f t="shared" si="49"/>
        <v>0.13157703278104874</v>
      </c>
      <c r="E282" s="46">
        <f t="shared" si="50"/>
        <v>2277.511062382743</v>
      </c>
      <c r="F282" s="46">
        <f t="shared" si="51"/>
        <v>5137.330754352021</v>
      </c>
      <c r="G282" s="46">
        <f t="shared" si="52"/>
        <v>1551.2176265945093</v>
      </c>
      <c r="H282" s="46">
        <f t="shared" si="53"/>
        <v>0.546729187946106</v>
      </c>
      <c r="I282" s="46">
        <f t="shared" si="54"/>
        <v>2.5174718490499974</v>
      </c>
      <c r="J282" s="46">
        <f t="shared" si="55"/>
        <v>-0.0005790185252814982</v>
      </c>
      <c r="K282" s="46">
        <f t="shared" si="56"/>
        <v>-0.7798207519206781</v>
      </c>
      <c r="L282" s="46">
        <f t="shared" si="57"/>
        <v>2.610704256430103</v>
      </c>
      <c r="M282" s="46">
        <f t="shared" si="58"/>
        <v>0.12994350282485848</v>
      </c>
      <c r="N282" s="46">
        <f t="shared" si="59"/>
        <v>-1.3435560423512225</v>
      </c>
      <c r="O282" s="46">
        <f t="shared" si="60"/>
        <v>7.418765972982854</v>
      </c>
      <c r="P282" s="46">
        <f t="shared" si="61"/>
        <v>0.7700000000000005</v>
      </c>
      <c r="Q282" s="46">
        <f t="shared" si="62"/>
        <v>13803.68888798121</v>
      </c>
      <c r="R282" s="177">
        <f t="shared" si="63"/>
        <v>0.6373165042710619</v>
      </c>
      <c r="S282" s="177">
        <f t="shared" si="64"/>
        <v>0.0008826406557855585</v>
      </c>
      <c r="T282" s="177">
        <f t="shared" si="65"/>
        <v>0.6906162592100601</v>
      </c>
      <c r="U282" s="46"/>
      <c r="V282" s="199">
        <f t="shared" si="66"/>
        <v>0.9814796639265488</v>
      </c>
      <c r="W282" s="46"/>
      <c r="X282" s="46">
        <f t="shared" si="68"/>
        <v>0.5400000000000008</v>
      </c>
      <c r="Y282" s="46">
        <f t="shared" si="67"/>
        <v>-0.5400000000000008</v>
      </c>
      <c r="Z282" s="46">
        <f t="shared" si="46"/>
        <v>0.4599999999999992</v>
      </c>
      <c r="AB282" s="58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</row>
    <row r="283" spans="1:42" ht="12.75">
      <c r="A283" s="46">
        <f t="shared" si="69"/>
        <v>0.7800000000000005</v>
      </c>
      <c r="B283" s="46">
        <f t="shared" si="47"/>
        <v>-3.608224830031759E-16</v>
      </c>
      <c r="C283" s="46">
        <f t="shared" si="48"/>
        <v>0.5625000000000004</v>
      </c>
      <c r="D283" s="46">
        <f t="shared" si="49"/>
        <v>0.12604571527343056</v>
      </c>
      <c r="E283" s="46">
        <f t="shared" si="50"/>
        <v>2175.0820856808914</v>
      </c>
      <c r="F283" s="46">
        <f t="shared" si="51"/>
        <v>4935.991605456444</v>
      </c>
      <c r="G283" s="46">
        <f t="shared" si="52"/>
        <v>1521.0084033613432</v>
      </c>
      <c r="H283" s="46">
        <f t="shared" si="53"/>
        <v>0.5670838889973359</v>
      </c>
      <c r="I283" s="46">
        <f t="shared" si="54"/>
        <v>2.534884393554904</v>
      </c>
      <c r="J283" s="46">
        <f t="shared" si="55"/>
        <v>-0.0005576745665820779</v>
      </c>
      <c r="K283" s="46">
        <f t="shared" si="56"/>
        <v>-0.7448019114024331</v>
      </c>
      <c r="L283" s="46">
        <f t="shared" si="57"/>
        <v>2.6406613222449975</v>
      </c>
      <c r="M283" s="46">
        <f t="shared" si="58"/>
        <v>0.12359550561797723</v>
      </c>
      <c r="N283" s="46">
        <f t="shared" si="59"/>
        <v>-1.3303099017384725</v>
      </c>
      <c r="O283" s="46">
        <f t="shared" si="60"/>
        <v>7.739984882842042</v>
      </c>
      <c r="P283" s="46">
        <f t="shared" si="61"/>
        <v>0.7800000000000005</v>
      </c>
      <c r="Q283" s="46">
        <f t="shared" si="62"/>
        <v>14064.055383522293</v>
      </c>
      <c r="R283" s="177">
        <f t="shared" si="63"/>
        <v>0.6524720864810484</v>
      </c>
      <c r="S283" s="177">
        <f t="shared" si="64"/>
        <v>0.0009299817638895978</v>
      </c>
      <c r="T283" s="177">
        <f t="shared" si="65"/>
        <v>0.7027348420476837</v>
      </c>
      <c r="U283" s="46"/>
      <c r="V283" s="199">
        <f t="shared" si="66"/>
        <v>0.9999981481515781</v>
      </c>
      <c r="W283" s="46"/>
      <c r="X283" s="46">
        <f t="shared" si="68"/>
        <v>0.5600000000000008</v>
      </c>
      <c r="Y283" s="46">
        <f t="shared" si="67"/>
        <v>-0.5600000000000008</v>
      </c>
      <c r="Z283" s="46">
        <f t="shared" si="46"/>
        <v>0.43999999999999917</v>
      </c>
      <c r="AB283" s="58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</row>
    <row r="284" spans="1:42" ht="12.75">
      <c r="A284" s="46">
        <f t="shared" si="69"/>
        <v>0.7900000000000005</v>
      </c>
      <c r="B284" s="46">
        <f t="shared" si="47"/>
        <v>-0.01041666666666699</v>
      </c>
      <c r="C284" s="46">
        <f t="shared" si="48"/>
        <v>0.5729166666666671</v>
      </c>
      <c r="D284" s="46">
        <f t="shared" si="49"/>
        <v>0.12073019273484746</v>
      </c>
      <c r="E284" s="46">
        <f t="shared" si="50"/>
        <v>2078.599080250002</v>
      </c>
      <c r="F284" s="46">
        <f t="shared" si="51"/>
        <v>4736.823795442675</v>
      </c>
      <c r="G284" s="46">
        <f t="shared" si="52"/>
        <v>1491.5062287655705</v>
      </c>
      <c r="H284" s="46">
        <f t="shared" si="53"/>
        <v>0.5877902899420804</v>
      </c>
      <c r="I284" s="46">
        <f t="shared" si="54"/>
        <v>2.5506936711702735</v>
      </c>
      <c r="J284" s="46">
        <f t="shared" si="55"/>
        <v>-0.0005356456709457562</v>
      </c>
      <c r="K284" s="46">
        <f t="shared" si="56"/>
        <v>-0.7091779957985713</v>
      </c>
      <c r="L284" s="46">
        <f t="shared" si="57"/>
        <v>2.6678600794327285</v>
      </c>
      <c r="M284" s="46">
        <f t="shared" si="58"/>
        <v>0.11731843575418964</v>
      </c>
      <c r="N284" s="46">
        <f t="shared" si="59"/>
        <v>-1.3160987074030543</v>
      </c>
      <c r="O284" s="46">
        <f t="shared" si="60"/>
        <v>8.084606345475926</v>
      </c>
      <c r="P284" s="46">
        <f t="shared" si="61"/>
        <v>0.7900000000000005</v>
      </c>
      <c r="Q284" s="46">
        <f t="shared" si="62"/>
        <v>14324.42294546088</v>
      </c>
      <c r="R284" s="177">
        <f t="shared" si="63"/>
        <v>0.6676927784703924</v>
      </c>
      <c r="S284" s="177">
        <f t="shared" si="64"/>
        <v>0.0009818264016531028</v>
      </c>
      <c r="T284" s="177">
        <f t="shared" si="65"/>
        <v>0.7149630834086561</v>
      </c>
      <c r="U284" s="46"/>
      <c r="V284" s="199">
        <f t="shared" si="66"/>
        <v>1</v>
      </c>
      <c r="W284" s="46"/>
      <c r="X284" s="46">
        <f t="shared" si="68"/>
        <v>0.5800000000000008</v>
      </c>
      <c r="Y284" s="46">
        <f t="shared" si="67"/>
        <v>-0.5800000000000008</v>
      </c>
      <c r="Z284" s="46">
        <f t="shared" si="46"/>
        <v>0.41999999999999915</v>
      </c>
      <c r="AB284" s="58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</row>
    <row r="285" spans="1:42" ht="12.75">
      <c r="A285" s="46">
        <f t="shared" si="69"/>
        <v>0.8000000000000005</v>
      </c>
      <c r="B285" s="46">
        <f t="shared" si="47"/>
        <v>-0.02083333333333362</v>
      </c>
      <c r="C285" s="46">
        <f t="shared" si="48"/>
        <v>0.5833333333333338</v>
      </c>
      <c r="D285" s="46">
        <f t="shared" si="49"/>
        <v>0.11563195970378615</v>
      </c>
      <c r="E285" s="46">
        <f t="shared" si="50"/>
        <v>1987.8359594498215</v>
      </c>
      <c r="F285" s="46">
        <f t="shared" si="51"/>
        <v>4539.792387543243</v>
      </c>
      <c r="G285" s="46">
        <f t="shared" si="52"/>
        <v>1462.6865671641779</v>
      </c>
      <c r="H285" s="46">
        <f t="shared" si="53"/>
        <v>0.6087866049046798</v>
      </c>
      <c r="I285" s="46">
        <f t="shared" si="54"/>
        <v>2.564853580381286</v>
      </c>
      <c r="J285" s="46">
        <f t="shared" si="55"/>
        <v>-0.0005129707160762559</v>
      </c>
      <c r="K285" s="46">
        <f t="shared" si="56"/>
        <v>-0.6730553033897981</v>
      </c>
      <c r="L285" s="46">
        <f t="shared" si="57"/>
        <v>2.692221213559201</v>
      </c>
      <c r="M285" s="46">
        <f t="shared" si="58"/>
        <v>0.11111111111111081</v>
      </c>
      <c r="N285" s="46">
        <f t="shared" si="59"/>
        <v>-1.3008130081300804</v>
      </c>
      <c r="O285" s="46">
        <f t="shared" si="60"/>
        <v>8.455284552845546</v>
      </c>
      <c r="P285" s="46">
        <f t="shared" si="61"/>
        <v>0.8000000000000005</v>
      </c>
      <c r="Q285" s="46">
        <f t="shared" si="62"/>
        <v>14584.791516697098</v>
      </c>
      <c r="R285" s="177">
        <f t="shared" si="63"/>
        <v>0.6829770311796476</v>
      </c>
      <c r="S285" s="177">
        <f t="shared" si="64"/>
        <v>0.0010388492887965508</v>
      </c>
      <c r="T285" s="177">
        <f t="shared" si="65"/>
        <v>0.7273024784733539</v>
      </c>
      <c r="U285" s="46"/>
      <c r="V285" s="199">
        <f t="shared" si="66"/>
        <v>1</v>
      </c>
      <c r="W285" s="46"/>
      <c r="X285" s="46">
        <f t="shared" si="68"/>
        <v>0.6000000000000009</v>
      </c>
      <c r="Y285" s="46">
        <f t="shared" si="67"/>
        <v>-0.6000000000000009</v>
      </c>
      <c r="Z285" s="46">
        <f t="shared" si="46"/>
        <v>0.39999999999999913</v>
      </c>
      <c r="AB285" s="58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</row>
    <row r="286" spans="1:42" ht="12.75">
      <c r="A286" s="46">
        <f t="shared" si="69"/>
        <v>0.8100000000000005</v>
      </c>
      <c r="B286" s="46">
        <f t="shared" si="47"/>
        <v>-0.03125000000000043</v>
      </c>
      <c r="C286" s="46">
        <f t="shared" si="48"/>
        <v>0.5937500000000004</v>
      </c>
      <c r="D286" s="46">
        <f t="shared" si="49"/>
        <v>0.11075130932983815</v>
      </c>
      <c r="E286" s="46">
        <f t="shared" si="50"/>
        <v>1902.5551010566344</v>
      </c>
      <c r="F286" s="46">
        <f t="shared" si="51"/>
        <v>4344.863190500766</v>
      </c>
      <c r="G286" s="46">
        <f t="shared" si="52"/>
        <v>1434.5260051641449</v>
      </c>
      <c r="H286" s="46">
        <f t="shared" si="53"/>
        <v>0.6300074307165076</v>
      </c>
      <c r="I286" s="46">
        <f t="shared" si="54"/>
        <v>2.577336742734894</v>
      </c>
      <c r="J286" s="46">
        <f t="shared" si="55"/>
        <v>-0.0004896939811196287</v>
      </c>
      <c r="K286" s="46">
        <f t="shared" si="56"/>
        <v>-0.6365463557565463</v>
      </c>
      <c r="L286" s="46">
        <f t="shared" si="57"/>
        <v>2.7136976219094957</v>
      </c>
      <c r="M286" s="46">
        <f t="shared" si="58"/>
        <v>0.10497237569060743</v>
      </c>
      <c r="N286" s="46">
        <f t="shared" si="59"/>
        <v>-1.2843261512463024</v>
      </c>
      <c r="O286" s="46">
        <f t="shared" si="60"/>
        <v>8.855090832277165</v>
      </c>
      <c r="P286" s="46">
        <f t="shared" si="61"/>
        <v>0.8100000000000005</v>
      </c>
      <c r="Q286" s="46">
        <f t="shared" si="62"/>
        <v>14845.1610441357</v>
      </c>
      <c r="R286" s="177">
        <f t="shared" si="63"/>
        <v>0.6983233443327214</v>
      </c>
      <c r="S286" s="177">
        <f t="shared" si="64"/>
        <v>0.0011018670120825495</v>
      </c>
      <c r="T286" s="177">
        <f t="shared" si="65"/>
        <v>0.739754549728392</v>
      </c>
      <c r="U286" s="46"/>
      <c r="V286" s="199">
        <f t="shared" si="66"/>
        <v>1</v>
      </c>
      <c r="W286" s="46"/>
      <c r="X286" s="46">
        <f t="shared" si="68"/>
        <v>0.6200000000000009</v>
      </c>
      <c r="Y286" s="46">
        <f t="shared" si="67"/>
        <v>-0.6200000000000009</v>
      </c>
      <c r="Z286" s="46">
        <f t="shared" si="46"/>
        <v>0.3799999999999991</v>
      </c>
      <c r="AB286" s="58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</row>
    <row r="287" spans="1:42" ht="12.75">
      <c r="A287" s="46">
        <f t="shared" si="69"/>
        <v>0.8200000000000005</v>
      </c>
      <c r="B287" s="46">
        <f t="shared" si="47"/>
        <v>-0.04166666666666706</v>
      </c>
      <c r="C287" s="46">
        <f t="shared" si="48"/>
        <v>0.6041666666666671</v>
      </c>
      <c r="D287" s="46">
        <f t="shared" si="49"/>
        <v>0.10608732527041513</v>
      </c>
      <c r="E287" s="46">
        <f t="shared" si="50"/>
        <v>1822.509538860608</v>
      </c>
      <c r="F287" s="46">
        <f t="shared" si="51"/>
        <v>4152.002738788076</v>
      </c>
      <c r="G287" s="46">
        <f t="shared" si="52"/>
        <v>1407.002188183806</v>
      </c>
      <c r="H287" s="46">
        <f t="shared" si="53"/>
        <v>0.6513850173536609</v>
      </c>
      <c r="I287" s="46">
        <f t="shared" si="54"/>
        <v>2.5881349209444395</v>
      </c>
      <c r="J287" s="46">
        <f t="shared" si="55"/>
        <v>-0.0004658642857699977</v>
      </c>
      <c r="K287" s="46">
        <f t="shared" si="56"/>
        <v>-0.5997677120797229</v>
      </c>
      <c r="L287" s="46">
        <f t="shared" si="57"/>
        <v>2.732275132807636</v>
      </c>
      <c r="M287" s="46">
        <f t="shared" si="58"/>
        <v>0.09890109890109859</v>
      </c>
      <c r="N287" s="46">
        <f t="shared" si="59"/>
        <v>-1.2664907651715027</v>
      </c>
      <c r="O287" s="46">
        <f t="shared" si="60"/>
        <v>9.28759894459105</v>
      </c>
      <c r="P287" s="46">
        <f t="shared" si="61"/>
        <v>0.8200000000000005</v>
      </c>
      <c r="Q287" s="46">
        <f t="shared" si="62"/>
        <v>15105.531478341107</v>
      </c>
      <c r="R287" s="177">
        <f t="shared" si="63"/>
        <v>0.7137302645289025</v>
      </c>
      <c r="S287" s="177">
        <f t="shared" si="64"/>
        <v>0.0011718773803499648</v>
      </c>
      <c r="T287" s="177">
        <f t="shared" si="65"/>
        <v>0.7523208475928437</v>
      </c>
      <c r="U287" s="46"/>
      <c r="V287" s="199">
        <f t="shared" si="66"/>
        <v>1</v>
      </c>
      <c r="W287" s="46"/>
      <c r="X287" s="46">
        <f t="shared" si="68"/>
        <v>0.6400000000000009</v>
      </c>
      <c r="Y287" s="46">
        <f t="shared" si="67"/>
        <v>-0.6400000000000009</v>
      </c>
      <c r="Z287" s="46">
        <f aca="true" t="shared" si="70" ref="Z287:Z305">1-X287</f>
        <v>0.3599999999999991</v>
      </c>
      <c r="AB287" s="58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</row>
    <row r="288" spans="1:42" ht="12.75">
      <c r="A288" s="46">
        <f t="shared" si="69"/>
        <v>0.8300000000000005</v>
      </c>
      <c r="B288" s="46">
        <f t="shared" si="47"/>
        <v>-0.05208333333333369</v>
      </c>
      <c r="C288" s="46">
        <f t="shared" si="48"/>
        <v>0.6145833333333338</v>
      </c>
      <c r="D288" s="46">
        <f t="shared" si="49"/>
        <v>0.10163790694065228</v>
      </c>
      <c r="E288" s="46">
        <f t="shared" si="50"/>
        <v>1747.4453977387454</v>
      </c>
      <c r="F288" s="46">
        <f t="shared" si="51"/>
        <v>3961.178273454784</v>
      </c>
      <c r="G288" s="46">
        <f t="shared" si="52"/>
        <v>1380.0937612693822</v>
      </c>
      <c r="H288" s="46">
        <f t="shared" si="53"/>
        <v>0.6728506138851807</v>
      </c>
      <c r="I288" s="46">
        <f t="shared" si="54"/>
        <v>2.5972587675017706</v>
      </c>
      <c r="J288" s="46">
        <f t="shared" si="55"/>
        <v>-0.0004415339904752997</v>
      </c>
      <c r="K288" s="46">
        <f t="shared" si="56"/>
        <v>-0.5628376535308719</v>
      </c>
      <c r="L288" s="46">
        <f t="shared" si="57"/>
        <v>2.7479720731213257</v>
      </c>
      <c r="M288" s="46">
        <f t="shared" si="58"/>
        <v>0.09289617486338766</v>
      </c>
      <c r="N288" s="46">
        <f t="shared" si="59"/>
        <v>-1.2471343420449323</v>
      </c>
      <c r="O288" s="46">
        <f t="shared" si="60"/>
        <v>9.756992205410386</v>
      </c>
      <c r="P288" s="46">
        <f t="shared" si="61"/>
        <v>0.8300000000000005</v>
      </c>
      <c r="Q288" s="46">
        <f t="shared" si="62"/>
        <v>15365.902773227439</v>
      </c>
      <c r="R288" s="177">
        <f t="shared" si="63"/>
        <v>0.7291963834240001</v>
      </c>
      <c r="S288" s="177">
        <f t="shared" si="64"/>
        <v>0.0012501126499767415</v>
      </c>
      <c r="T288" s="177">
        <f t="shared" si="65"/>
        <v>0.7650029510617746</v>
      </c>
      <c r="U288" s="46"/>
      <c r="V288" s="199">
        <f t="shared" si="66"/>
        <v>1</v>
      </c>
      <c r="W288" s="46"/>
      <c r="X288" s="46">
        <f t="shared" si="68"/>
        <v>0.6600000000000009</v>
      </c>
      <c r="Y288" s="46">
        <f t="shared" si="67"/>
        <v>-0.6600000000000009</v>
      </c>
      <c r="Z288" s="46">
        <f t="shared" si="70"/>
        <v>0.3399999999999991</v>
      </c>
      <c r="AB288" s="58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</row>
    <row r="289" spans="1:42" ht="12.75">
      <c r="A289" s="46">
        <f t="shared" si="69"/>
        <v>0.8400000000000005</v>
      </c>
      <c r="B289" s="46">
        <f t="shared" si="47"/>
        <v>-0.06250000000000032</v>
      </c>
      <c r="C289" s="46">
        <f t="shared" si="48"/>
        <v>0.6250000000000004</v>
      </c>
      <c r="D289" s="46">
        <f t="shared" si="49"/>
        <v>0.09739982651197798</v>
      </c>
      <c r="E289" s="46">
        <f t="shared" si="50"/>
        <v>1677.104474712356</v>
      </c>
      <c r="F289" s="46">
        <f t="shared" si="51"/>
        <v>3772.357723577225</v>
      </c>
      <c r="G289" s="46">
        <f t="shared" si="52"/>
        <v>1353.7803138373736</v>
      </c>
      <c r="H289" s="46">
        <f t="shared" si="53"/>
        <v>0.6943358222739783</v>
      </c>
      <c r="I289" s="46">
        <f t="shared" si="54"/>
        <v>2.604736933061621</v>
      </c>
      <c r="J289" s="46">
        <f t="shared" si="55"/>
        <v>-0.00041675790928985795</v>
      </c>
      <c r="K289" s="46">
        <f t="shared" si="56"/>
        <v>-0.5258738541522956</v>
      </c>
      <c r="L289" s="46">
        <f t="shared" si="57"/>
        <v>2.7608377342995625</v>
      </c>
      <c r="M289" s="46">
        <f t="shared" si="58"/>
        <v>0.08695652173913013</v>
      </c>
      <c r="N289" s="46">
        <f t="shared" si="59"/>
        <v>-1.226053639846742</v>
      </c>
      <c r="O289" s="46">
        <f t="shared" si="60"/>
        <v>10.268199233716503</v>
      </c>
      <c r="P289" s="46">
        <f t="shared" si="61"/>
        <v>0.8400000000000005</v>
      </c>
      <c r="Q289" s="46">
        <f t="shared" si="62"/>
        <v>15626.274885779563</v>
      </c>
      <c r="R289" s="177">
        <f t="shared" si="63"/>
        <v>0.7447203359957467</v>
      </c>
      <c r="S289" s="177">
        <f t="shared" si="64"/>
        <v>0.0013381126799944132</v>
      </c>
      <c r="T289" s="177">
        <f t="shared" si="65"/>
        <v>0.7778024683676514</v>
      </c>
      <c r="U289" s="46"/>
      <c r="V289" s="199">
        <f t="shared" si="66"/>
        <v>1</v>
      </c>
      <c r="W289" s="46"/>
      <c r="X289" s="46">
        <f t="shared" si="68"/>
        <v>0.6800000000000009</v>
      </c>
      <c r="Y289" s="46">
        <f t="shared" si="67"/>
        <v>-0.6800000000000009</v>
      </c>
      <c r="Z289" s="46">
        <f t="shared" si="70"/>
        <v>0.31999999999999906</v>
      </c>
      <c r="AB289" s="58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</row>
    <row r="290" spans="1:42" ht="12.75">
      <c r="A290" s="46">
        <f t="shared" si="69"/>
        <v>0.8500000000000005</v>
      </c>
      <c r="B290" s="46">
        <f t="shared" si="47"/>
        <v>-0.07291666666666713</v>
      </c>
      <c r="C290" s="46">
        <f t="shared" si="48"/>
        <v>0.6354166666666672</v>
      </c>
      <c r="D290" s="46">
        <f t="shared" si="49"/>
        <v>0.09336881411389394</v>
      </c>
      <c r="E290" s="46">
        <f t="shared" si="50"/>
        <v>1611.2268617410311</v>
      </c>
      <c r="F290" s="46">
        <f t="shared" si="51"/>
        <v>3585.509688289797</v>
      </c>
      <c r="G290" s="46">
        <f t="shared" si="52"/>
        <v>1328.0423280423267</v>
      </c>
      <c r="H290" s="46">
        <f t="shared" si="53"/>
        <v>0.7157738927266227</v>
      </c>
      <c r="I290" s="46">
        <f t="shared" si="54"/>
        <v>2.6106146078824772</v>
      </c>
      <c r="J290" s="46">
        <f t="shared" si="55"/>
        <v>-0.00039159219118237035</v>
      </c>
      <c r="K290" s="46">
        <f t="shared" si="56"/>
        <v>-0.4889911522982835</v>
      </c>
      <c r="L290" s="46">
        <f t="shared" si="57"/>
        <v>2.770949863023618</v>
      </c>
      <c r="M290" s="46">
        <f t="shared" si="58"/>
        <v>0.08108108108108077</v>
      </c>
      <c r="N290" s="46">
        <f t="shared" si="59"/>
        <v>-1.203007518796991</v>
      </c>
      <c r="O290" s="46">
        <f t="shared" si="60"/>
        <v>10.827067669172964</v>
      </c>
      <c r="P290" s="46">
        <f t="shared" si="61"/>
        <v>0.8500000000000005</v>
      </c>
      <c r="Q290" s="46">
        <f t="shared" si="62"/>
        <v>15886.647775801554</v>
      </c>
      <c r="R290" s="177">
        <f t="shared" si="63"/>
        <v>0.7603007988889231</v>
      </c>
      <c r="S290" s="177">
        <f t="shared" si="64"/>
        <v>0.0014378273025002055</v>
      </c>
      <c r="T290" s="177">
        <f t="shared" si="65"/>
        <v>0.790721037660205</v>
      </c>
      <c r="U290" s="46"/>
      <c r="V290" s="199">
        <f t="shared" si="66"/>
        <v>1</v>
      </c>
      <c r="W290" s="46"/>
      <c r="X290" s="46">
        <f t="shared" si="68"/>
        <v>0.700000000000001</v>
      </c>
      <c r="Y290" s="46">
        <f t="shared" si="67"/>
        <v>-0.700000000000001</v>
      </c>
      <c r="Z290" s="46">
        <f t="shared" si="70"/>
        <v>0.29999999999999905</v>
      </c>
      <c r="AB290" s="58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</row>
    <row r="291" spans="1:42" ht="12.75">
      <c r="A291" s="46">
        <f t="shared" si="69"/>
        <v>0.8600000000000005</v>
      </c>
      <c r="B291" s="46">
        <f t="shared" si="47"/>
        <v>-0.08333333333333376</v>
      </c>
      <c r="C291" s="46">
        <f t="shared" si="48"/>
        <v>0.6458333333333338</v>
      </c>
      <c r="D291" s="46">
        <f t="shared" si="49"/>
        <v>0.08953966614128281</v>
      </c>
      <c r="E291" s="46">
        <f t="shared" si="50"/>
        <v>1549.5535079397996</v>
      </c>
      <c r="F291" s="46">
        <f t="shared" si="51"/>
        <v>3400.603419376456</v>
      </c>
      <c r="G291" s="46">
        <f t="shared" si="52"/>
        <v>1302.8611304954627</v>
      </c>
      <c r="H291" s="46">
        <f t="shared" si="53"/>
        <v>0.7371009015963417</v>
      </c>
      <c r="I291" s="46">
        <f t="shared" si="54"/>
        <v>2.6149516044796237</v>
      </c>
      <c r="J291" s="46">
        <f t="shared" si="55"/>
        <v>-0.00036609322462714583</v>
      </c>
      <c r="K291" s="46">
        <f t="shared" si="56"/>
        <v>-0.45229952413532615</v>
      </c>
      <c r="L291" s="46">
        <f t="shared" si="57"/>
        <v>2.7784113625455875</v>
      </c>
      <c r="M291" s="46">
        <f t="shared" si="58"/>
        <v>0.07526881720430076</v>
      </c>
      <c r="N291" s="46">
        <f t="shared" si="59"/>
        <v>-1.1777076761303875</v>
      </c>
      <c r="O291" s="46">
        <f t="shared" si="60"/>
        <v>11.4405888538381</v>
      </c>
      <c r="P291" s="46">
        <f t="shared" si="61"/>
        <v>0.8600000000000005</v>
      </c>
      <c r="Q291" s="46">
        <f t="shared" si="62"/>
        <v>16147.02140568946</v>
      </c>
      <c r="R291" s="177">
        <f t="shared" si="63"/>
        <v>0.7759364888359374</v>
      </c>
      <c r="S291" s="177">
        <f t="shared" si="64"/>
        <v>0.001551762491014691</v>
      </c>
      <c r="T291" s="177">
        <f t="shared" si="65"/>
        <v>0.8037603277053529</v>
      </c>
      <c r="U291" s="46"/>
      <c r="V291" s="199">
        <f t="shared" si="66"/>
        <v>1</v>
      </c>
      <c r="W291" s="46"/>
      <c r="X291" s="46">
        <f t="shared" si="68"/>
        <v>0.720000000000001</v>
      </c>
      <c r="Y291" s="46">
        <f t="shared" si="67"/>
        <v>-0.720000000000001</v>
      </c>
      <c r="Z291" s="46">
        <f t="shared" si="70"/>
        <v>0.279999999999999</v>
      </c>
      <c r="AB291" s="58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</row>
    <row r="292" spans="1:42" ht="12.75">
      <c r="A292" s="46">
        <f t="shared" si="69"/>
        <v>0.8700000000000006</v>
      </c>
      <c r="B292" s="46">
        <f t="shared" si="47"/>
        <v>-0.09375000000000039</v>
      </c>
      <c r="C292" s="46">
        <f t="shared" si="48"/>
        <v>0.6562500000000004</v>
      </c>
      <c r="D292" s="46">
        <f t="shared" si="49"/>
        <v>0.08590637054860636</v>
      </c>
      <c r="E292" s="46">
        <f t="shared" si="50"/>
        <v>1491.8286288190377</v>
      </c>
      <c r="F292" s="46">
        <f t="shared" si="51"/>
        <v>3217.6088044021917</v>
      </c>
      <c r="G292" s="46">
        <f t="shared" si="52"/>
        <v>1278.2188470831882</v>
      </c>
      <c r="H292" s="46">
        <f t="shared" si="53"/>
        <v>0.7582567648774307</v>
      </c>
      <c r="I292" s="46">
        <f t="shared" si="54"/>
        <v>2.617820111974125</v>
      </c>
      <c r="J292" s="46">
        <f t="shared" si="55"/>
        <v>-0.00034031661455663487</v>
      </c>
      <c r="K292" s="46">
        <f t="shared" si="56"/>
        <v>-0.41590233999581805</v>
      </c>
      <c r="L292" s="46">
        <f t="shared" si="57"/>
        <v>2.783346429202796</v>
      </c>
      <c r="M292" s="46">
        <f t="shared" si="58"/>
        <v>0.06951871657753979</v>
      </c>
      <c r="N292" s="46">
        <f t="shared" si="59"/>
        <v>-1.1498065229408496</v>
      </c>
      <c r="O292" s="46">
        <f t="shared" si="60"/>
        <v>12.117191818684395</v>
      </c>
      <c r="P292" s="46">
        <f t="shared" si="61"/>
        <v>0.8700000000000006</v>
      </c>
      <c r="Q292" s="46">
        <f t="shared" si="62"/>
        <v>16407.395740225715</v>
      </c>
      <c r="R292" s="177">
        <f t="shared" si="63"/>
        <v>0.791626161148857</v>
      </c>
      <c r="S292" s="177">
        <f t="shared" si="64"/>
        <v>0.0016831938668321253</v>
      </c>
      <c r="T292" s="177">
        <f t="shared" si="65"/>
        <v>0.8169220386038096</v>
      </c>
      <c r="U292" s="46"/>
      <c r="V292" s="199">
        <f t="shared" si="66"/>
        <v>1</v>
      </c>
      <c r="W292" s="46"/>
      <c r="X292" s="46">
        <f t="shared" si="68"/>
        <v>0.740000000000001</v>
      </c>
      <c r="Y292" s="46">
        <f t="shared" si="67"/>
        <v>-0.740000000000001</v>
      </c>
      <c r="Z292" s="46">
        <f t="shared" si="70"/>
        <v>0.259999999999999</v>
      </c>
      <c r="AB292" s="58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</row>
    <row r="293" spans="1:42" ht="12.75">
      <c r="A293" s="46">
        <f t="shared" si="69"/>
        <v>0.8800000000000006</v>
      </c>
      <c r="B293" s="46">
        <f t="shared" si="47"/>
        <v>-0.10416666666666702</v>
      </c>
      <c r="C293" s="46">
        <f t="shared" si="48"/>
        <v>0.6666666666666672</v>
      </c>
      <c r="D293" s="46">
        <f t="shared" si="49"/>
        <v>0.08246224258138513</v>
      </c>
      <c r="E293" s="46">
        <f t="shared" si="50"/>
        <v>1437.8018863356717</v>
      </c>
      <c r="F293" s="46">
        <f t="shared" si="51"/>
        <v>3036.4963503649524</v>
      </c>
      <c r="G293" s="46">
        <f t="shared" si="52"/>
        <v>1254.0983606557363</v>
      </c>
      <c r="H293" s="46">
        <f t="shared" si="53"/>
        <v>0.7791860553019949</v>
      </c>
      <c r="I293" s="46">
        <f t="shared" si="54"/>
        <v>2.619302261118714</v>
      </c>
      <c r="J293" s="46">
        <f t="shared" si="55"/>
        <v>-0.00031431627133424395</v>
      </c>
      <c r="K293" s="46">
        <f t="shared" si="56"/>
        <v>-0.37989495862022366</v>
      </c>
      <c r="L293" s="46">
        <f t="shared" si="57"/>
        <v>2.7858963632149885</v>
      </c>
      <c r="M293" s="46">
        <f t="shared" si="58"/>
        <v>0.06382978723404224</v>
      </c>
      <c r="N293" s="46">
        <f t="shared" si="59"/>
        <v>-1.118881118881117</v>
      </c>
      <c r="O293" s="46">
        <f t="shared" si="60"/>
        <v>12.86713286713291</v>
      </c>
      <c r="P293" s="46">
        <f t="shared" si="61"/>
        <v>0.8800000000000006</v>
      </c>
      <c r="Q293" s="46">
        <f t="shared" si="62"/>
        <v>16667.770746392827</v>
      </c>
      <c r="R293" s="177">
        <f t="shared" si="63"/>
        <v>0.8073686082791365</v>
      </c>
      <c r="S293" s="177">
        <f t="shared" si="64"/>
        <v>0.0018364867454487492</v>
      </c>
      <c r="T293" s="177">
        <f t="shared" si="65"/>
        <v>0.8302079025300301</v>
      </c>
      <c r="U293" s="46"/>
      <c r="V293" s="199">
        <f t="shared" si="66"/>
        <v>1</v>
      </c>
      <c r="W293" s="46"/>
      <c r="X293" s="46">
        <f t="shared" si="68"/>
        <v>0.760000000000001</v>
      </c>
      <c r="Y293" s="46">
        <f t="shared" si="67"/>
        <v>-0.760000000000001</v>
      </c>
      <c r="Z293" s="46">
        <f t="shared" si="70"/>
        <v>0.239999999999999</v>
      </c>
      <c r="AB293" s="58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</row>
    <row r="294" spans="1:42" ht="12.75">
      <c r="A294" s="46">
        <f t="shared" si="69"/>
        <v>0.8900000000000006</v>
      </c>
      <c r="B294" s="46">
        <f t="shared" si="47"/>
        <v>-0.11458333333333383</v>
      </c>
      <c r="C294" s="46">
        <f t="shared" si="48"/>
        <v>0.6770833333333338</v>
      </c>
      <c r="D294" s="46">
        <f t="shared" si="49"/>
        <v>0.07920006452905554</v>
      </c>
      <c r="E294" s="46">
        <f t="shared" si="50"/>
        <v>1387.230283694051</v>
      </c>
      <c r="F294" s="46">
        <f t="shared" si="51"/>
        <v>2857.23716784947</v>
      </c>
      <c r="G294" s="46">
        <f t="shared" si="52"/>
        <v>1230.4832713754633</v>
      </c>
      <c r="H294" s="46">
        <f t="shared" si="53"/>
        <v>0.7998386069795245</v>
      </c>
      <c r="I294" s="46">
        <f t="shared" si="54"/>
        <v>2.619487634438403</v>
      </c>
      <c r="J294" s="46">
        <f t="shared" si="55"/>
        <v>-0.00028814363978822276</v>
      </c>
      <c r="K294" s="46">
        <f t="shared" si="56"/>
        <v>-0.34436368691694713</v>
      </c>
      <c r="L294" s="46">
        <f t="shared" si="57"/>
        <v>2.7862152850553152</v>
      </c>
      <c r="M294" s="46">
        <f t="shared" si="58"/>
        <v>0.058201058201057886</v>
      </c>
      <c r="N294" s="46">
        <f t="shared" si="59"/>
        <v>-1.0844115834873669</v>
      </c>
      <c r="O294" s="46">
        <f t="shared" si="60"/>
        <v>13.703019100431348</v>
      </c>
      <c r="P294" s="46">
        <f t="shared" si="61"/>
        <v>0.8900000000000006</v>
      </c>
      <c r="Q294" s="46">
        <f t="shared" si="62"/>
        <v>16928.146393204173</v>
      </c>
      <c r="R294" s="177">
        <f t="shared" si="63"/>
        <v>0.8231626584415043</v>
      </c>
      <c r="S294" s="177">
        <f t="shared" si="64"/>
        <v>0.0020175903736873164</v>
      </c>
      <c r="T294" s="177">
        <f t="shared" si="65"/>
        <v>0.8436196844921641</v>
      </c>
      <c r="U294" s="46"/>
      <c r="V294" s="199">
        <f t="shared" si="66"/>
        <v>1</v>
      </c>
      <c r="W294" s="46"/>
      <c r="X294" s="46">
        <f t="shared" si="68"/>
        <v>0.780000000000001</v>
      </c>
      <c r="Y294" s="46">
        <f t="shared" si="67"/>
        <v>-0.780000000000001</v>
      </c>
      <c r="Z294" s="46">
        <f t="shared" si="70"/>
        <v>0.21999999999999897</v>
      </c>
      <c r="AB294" s="58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</row>
    <row r="295" spans="1:42" ht="12.75">
      <c r="A295" s="46">
        <f t="shared" si="69"/>
        <v>0.9000000000000006</v>
      </c>
      <c r="B295" s="46">
        <f t="shared" si="47"/>
        <v>-0.12500000000000044</v>
      </c>
      <c r="C295" s="46">
        <f t="shared" si="48"/>
        <v>0.6875000000000006</v>
      </c>
      <c r="D295" s="46">
        <f t="shared" si="49"/>
        <v>0.07611222368825293</v>
      </c>
      <c r="E295" s="46">
        <f t="shared" si="50"/>
        <v>1339.879740457598</v>
      </c>
      <c r="F295" s="46">
        <f t="shared" si="51"/>
        <v>2679.8029556650154</v>
      </c>
      <c r="G295" s="46">
        <f t="shared" si="52"/>
        <v>1207.3578595317713</v>
      </c>
      <c r="H295" s="46">
        <f t="shared" si="53"/>
        <v>0.8201699065808331</v>
      </c>
      <c r="I295" s="46">
        <f t="shared" si="54"/>
        <v>2.618470840772512</v>
      </c>
      <c r="J295" s="46">
        <f t="shared" si="55"/>
        <v>-0.0002618470840772499</v>
      </c>
      <c r="K295" s="46">
        <f t="shared" si="56"/>
        <v>-0.3093851069577067</v>
      </c>
      <c r="L295" s="46">
        <f t="shared" si="57"/>
        <v>2.7844659626193784</v>
      </c>
      <c r="M295" s="46">
        <f t="shared" si="58"/>
        <v>0.0526315789473681</v>
      </c>
      <c r="N295" s="46">
        <f t="shared" si="59"/>
        <v>-1.0457516339869255</v>
      </c>
      <c r="O295" s="46">
        <f t="shared" si="60"/>
        <v>14.640522875817048</v>
      </c>
      <c r="P295" s="46">
        <f t="shared" si="61"/>
        <v>0.9000000000000006</v>
      </c>
      <c r="Q295" s="46">
        <f t="shared" si="62"/>
        <v>17188.522651550316</v>
      </c>
      <c r="R295" s="177">
        <f t="shared" si="63"/>
        <v>0.8390071742986911</v>
      </c>
      <c r="S295" s="177">
        <f t="shared" si="64"/>
        <v>0.0022348279990422365</v>
      </c>
      <c r="T295" s="177">
        <f t="shared" si="65"/>
        <v>0.8571591831137226</v>
      </c>
      <c r="U295" s="46"/>
      <c r="V295" s="199">
        <f t="shared" si="66"/>
        <v>1</v>
      </c>
      <c r="W295" s="46"/>
      <c r="X295" s="46">
        <f t="shared" si="68"/>
        <v>0.800000000000001</v>
      </c>
      <c r="Y295" s="46">
        <f t="shared" si="67"/>
        <v>-0.800000000000001</v>
      </c>
      <c r="Z295" s="46">
        <f t="shared" si="70"/>
        <v>0.19999999999999896</v>
      </c>
      <c r="AB295" s="58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</row>
    <row r="296" spans="1:42" ht="12.75">
      <c r="A296" s="46">
        <f t="shared" si="69"/>
        <v>0.9100000000000006</v>
      </c>
      <c r="B296" s="46">
        <f t="shared" si="47"/>
        <v>-0.13541666666666707</v>
      </c>
      <c r="C296" s="46">
        <f t="shared" si="48"/>
        <v>0.6979166666666672</v>
      </c>
      <c r="D296" s="46">
        <f t="shared" si="49"/>
        <v>0.07319084366599048</v>
      </c>
      <c r="E296" s="46">
        <f t="shared" si="50"/>
        <v>1295.5263343679082</v>
      </c>
      <c r="F296" s="46">
        <f t="shared" si="51"/>
        <v>2504.165985949998</v>
      </c>
      <c r="G296" s="46">
        <f t="shared" si="52"/>
        <v>1184.7070506454802</v>
      </c>
      <c r="H296" s="46">
        <f t="shared" si="53"/>
        <v>0.8401412828541519</v>
      </c>
      <c r="I296" s="46">
        <f t="shared" si="54"/>
        <v>2.616349251141366</v>
      </c>
      <c r="J296" s="46">
        <f t="shared" si="55"/>
        <v>-0.00023547143260272112</v>
      </c>
      <c r="K296" s="46">
        <f t="shared" si="56"/>
        <v>-0.2750257499283406</v>
      </c>
      <c r="L296" s="46">
        <f t="shared" si="57"/>
        <v>2.7808159159421306</v>
      </c>
      <c r="M296" s="46">
        <f t="shared" si="58"/>
        <v>0.04712041884816722</v>
      </c>
      <c r="N296" s="46">
        <f t="shared" si="59"/>
        <v>-1.002087682672231</v>
      </c>
      <c r="O296" s="46">
        <f t="shared" si="60"/>
        <v>15.699373695198393</v>
      </c>
      <c r="P296" s="46">
        <f t="shared" si="61"/>
        <v>0.9100000000000006</v>
      </c>
      <c r="Q296" s="46">
        <f t="shared" si="62"/>
        <v>17448.89949405891</v>
      </c>
      <c r="R296" s="177">
        <f t="shared" si="63"/>
        <v>0.8549010517038692</v>
      </c>
      <c r="S296" s="177">
        <f t="shared" si="64"/>
        <v>0.0025002122509774887</v>
      </c>
      <c r="T296" s="177">
        <f t="shared" si="65"/>
        <v>0.8708282314376808</v>
      </c>
      <c r="U296" s="46"/>
      <c r="V296" s="199">
        <f t="shared" si="66"/>
        <v>1</v>
      </c>
      <c r="W296" s="46"/>
      <c r="X296" s="46">
        <f t="shared" si="68"/>
        <v>0.8200000000000011</v>
      </c>
      <c r="Y296" s="46">
        <f t="shared" si="67"/>
        <v>-0.8200000000000011</v>
      </c>
      <c r="Z296" s="46">
        <f t="shared" si="70"/>
        <v>0.17999999999999894</v>
      </c>
      <c r="AB296" s="58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</row>
    <row r="297" spans="1:42" ht="12.75">
      <c r="A297" s="46">
        <f t="shared" si="69"/>
        <v>0.9200000000000006</v>
      </c>
      <c r="B297" s="46">
        <f t="shared" si="47"/>
        <v>-0.1458333333333337</v>
      </c>
      <c r="C297" s="46">
        <f t="shared" si="48"/>
        <v>0.7083333333333339</v>
      </c>
      <c r="D297" s="46">
        <f t="shared" si="49"/>
        <v>0.0704279052782536</v>
      </c>
      <c r="E297" s="46">
        <f t="shared" si="50"/>
        <v>1253.9572145667541</v>
      </c>
      <c r="F297" s="46">
        <f t="shared" si="51"/>
        <v>2330.2990897269083</v>
      </c>
      <c r="G297" s="46">
        <f t="shared" si="52"/>
        <v>1162.5163826998678</v>
      </c>
      <c r="H297" s="46">
        <f t="shared" si="53"/>
        <v>0.8597199159195927</v>
      </c>
      <c r="I297" s="46">
        <f t="shared" si="54"/>
        <v>2.613220966924697</v>
      </c>
      <c r="J297" s="46">
        <f t="shared" si="55"/>
        <v>-0.00020905767735397436</v>
      </c>
      <c r="K297" s="46">
        <f t="shared" si="56"/>
        <v>-0.24134208013833539</v>
      </c>
      <c r="L297" s="46">
        <f t="shared" si="57"/>
        <v>2.775433921590879</v>
      </c>
      <c r="M297" s="46">
        <f t="shared" si="58"/>
        <v>0.041666666666666345</v>
      </c>
      <c r="N297" s="46">
        <f t="shared" si="59"/>
        <v>-0.9523809523809491</v>
      </c>
      <c r="O297" s="46">
        <f t="shared" si="60"/>
        <v>16.904761904761976</v>
      </c>
      <c r="P297" s="46">
        <f t="shared" si="61"/>
        <v>0.9200000000000006</v>
      </c>
      <c r="Q297" s="46">
        <f t="shared" si="62"/>
        <v>17709.276894967064</v>
      </c>
      <c r="R297" s="177">
        <f t="shared" si="63"/>
        <v>0.870843218497863</v>
      </c>
      <c r="S297" s="177">
        <f t="shared" si="64"/>
        <v>0.002831744107206977</v>
      </c>
      <c r="T297" s="177">
        <f t="shared" si="65"/>
        <v>0.8846286977537726</v>
      </c>
      <c r="U297" s="46"/>
      <c r="V297" s="199">
        <f t="shared" si="66"/>
        <v>1</v>
      </c>
      <c r="W297" s="46"/>
      <c r="X297" s="46">
        <f t="shared" si="68"/>
        <v>0.8400000000000011</v>
      </c>
      <c r="Y297" s="46">
        <f t="shared" si="67"/>
        <v>-0.8400000000000011</v>
      </c>
      <c r="Z297" s="46">
        <f t="shared" si="70"/>
        <v>0.15999999999999892</v>
      </c>
      <c r="AB297" s="58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</row>
    <row r="298" spans="1:42" ht="12.75">
      <c r="A298" s="46">
        <f t="shared" si="69"/>
        <v>0.9300000000000006</v>
      </c>
      <c r="B298" s="46">
        <f t="shared" si="47"/>
        <v>-0.15625000000000053</v>
      </c>
      <c r="C298" s="46">
        <f t="shared" si="48"/>
        <v>0.7187500000000006</v>
      </c>
      <c r="D298" s="46">
        <f t="shared" si="49"/>
        <v>0.0678153544717138</v>
      </c>
      <c r="E298" s="46">
        <f t="shared" si="50"/>
        <v>1214.9712055743914</v>
      </c>
      <c r="F298" s="46">
        <f t="shared" si="51"/>
        <v>2158.1756428917893</v>
      </c>
      <c r="G298" s="46">
        <f t="shared" si="52"/>
        <v>1140.771975348685</v>
      </c>
      <c r="H298" s="46">
        <f t="shared" si="53"/>
        <v>0.8788786940237555</v>
      </c>
      <c r="I298" s="46">
        <f t="shared" si="54"/>
        <v>2.6091830651129784</v>
      </c>
      <c r="J298" s="46">
        <f t="shared" si="55"/>
        <v>-0.00018264281455790691</v>
      </c>
      <c r="K298" s="46">
        <f t="shared" si="56"/>
        <v>-0.20838074146450683</v>
      </c>
      <c r="L298" s="46">
        <f t="shared" si="57"/>
        <v>2.7684869937427594</v>
      </c>
      <c r="M298" s="46">
        <f t="shared" si="58"/>
        <v>0.03626943005181315</v>
      </c>
      <c r="N298" s="46">
        <f t="shared" si="59"/>
        <v>-0.8952837729816109</v>
      </c>
      <c r="O298" s="46">
        <f t="shared" si="60"/>
        <v>18.28936850519593</v>
      </c>
      <c r="P298" s="46">
        <f t="shared" si="61"/>
        <v>0.9300000000000006</v>
      </c>
      <c r="Q298" s="46">
        <f t="shared" si="62"/>
        <v>17969.654830004787</v>
      </c>
      <c r="R298" s="177">
        <f t="shared" si="63"/>
        <v>0.8868326333583604</v>
      </c>
      <c r="S298" s="177">
        <f t="shared" si="64"/>
        <v>0.0032576756689030144</v>
      </c>
      <c r="T298" s="177">
        <f t="shared" si="65"/>
        <v>0.8985624864497631</v>
      </c>
      <c r="U298" s="46"/>
      <c r="V298" s="199">
        <f t="shared" si="66"/>
        <v>1</v>
      </c>
      <c r="W298" s="46"/>
      <c r="X298" s="46">
        <f t="shared" si="68"/>
        <v>0.8600000000000011</v>
      </c>
      <c r="Y298" s="46">
        <f t="shared" si="67"/>
        <v>-0.8600000000000011</v>
      </c>
      <c r="Z298" s="46">
        <f t="shared" si="70"/>
        <v>0.1399999999999989</v>
      </c>
      <c r="AB298" s="58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</row>
    <row r="299" spans="1:42" ht="12.75">
      <c r="A299" s="46">
        <f t="shared" si="69"/>
        <v>0.9400000000000006</v>
      </c>
      <c r="B299" s="46">
        <f t="shared" si="47"/>
        <v>-0.16666666666666716</v>
      </c>
      <c r="C299" s="46">
        <f t="shared" si="48"/>
        <v>0.7291666666666672</v>
      </c>
      <c r="D299" s="46">
        <f t="shared" si="49"/>
        <v>0.06534519580208753</v>
      </c>
      <c r="E299" s="46">
        <f t="shared" si="50"/>
        <v>1178.3791319323232</v>
      </c>
      <c r="F299" s="46">
        <f t="shared" si="51"/>
        <v>1987.7695526230993</v>
      </c>
      <c r="G299" s="46">
        <f t="shared" si="52"/>
        <v>1119.46050096339</v>
      </c>
      <c r="H299" s="46">
        <f t="shared" si="53"/>
        <v>0.8975959484201566</v>
      </c>
      <c r="I299" s="46">
        <f t="shared" si="54"/>
        <v>2.604330141417566</v>
      </c>
      <c r="J299" s="46">
        <f t="shared" si="55"/>
        <v>-0.0001562598084850524</v>
      </c>
      <c r="K299" s="46">
        <f t="shared" si="56"/>
        <v>-0.17617901347069867</v>
      </c>
      <c r="L299" s="46">
        <f t="shared" si="57"/>
        <v>2.760137877707643</v>
      </c>
      <c r="M299" s="46">
        <f t="shared" si="58"/>
        <v>0.030927835051546067</v>
      </c>
      <c r="N299" s="46">
        <f t="shared" si="59"/>
        <v>-0.8290155440414464</v>
      </c>
      <c r="O299" s="46">
        <f t="shared" si="60"/>
        <v>19.89637305699492</v>
      </c>
      <c r="P299" s="46">
        <f t="shared" si="61"/>
        <v>0.9400000000000006</v>
      </c>
      <c r="Q299" s="46">
        <f t="shared" si="62"/>
        <v>18230.03327628838</v>
      </c>
      <c r="R299" s="177">
        <f t="shared" si="63"/>
        <v>0.9028682846985139</v>
      </c>
      <c r="S299" s="177">
        <f t="shared" si="64"/>
        <v>0.0038250187265918053</v>
      </c>
      <c r="T299" s="177">
        <f t="shared" si="65"/>
        <v>0.9126315388875132</v>
      </c>
      <c r="U299" s="46"/>
      <c r="V299" s="199">
        <f t="shared" si="66"/>
        <v>1</v>
      </c>
      <c r="W299" s="46"/>
      <c r="X299" s="46">
        <f t="shared" si="68"/>
        <v>0.8800000000000011</v>
      </c>
      <c r="Y299" s="46">
        <f t="shared" si="67"/>
        <v>-0.8800000000000011</v>
      </c>
      <c r="Z299" s="46">
        <f t="shared" si="70"/>
        <v>0.11999999999999889</v>
      </c>
      <c r="AB299" s="58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</row>
    <row r="300" spans="1:42" ht="12.75">
      <c r="A300" s="46">
        <f t="shared" si="69"/>
        <v>0.9500000000000006</v>
      </c>
      <c r="B300" s="46">
        <f t="shared" si="47"/>
        <v>-0.1770833333333338</v>
      </c>
      <c r="C300" s="46">
        <f t="shared" si="48"/>
        <v>0.7395833333333339</v>
      </c>
      <c r="D300" s="46">
        <f t="shared" si="49"/>
        <v>0.06300957096451736</v>
      </c>
      <c r="E300" s="46">
        <f t="shared" si="50"/>
        <v>1144.003899945822</v>
      </c>
      <c r="F300" s="46">
        <f t="shared" si="51"/>
        <v>1819.0552441953453</v>
      </c>
      <c r="G300" s="46">
        <f t="shared" si="52"/>
        <v>1098.5691573926856</v>
      </c>
      <c r="H300" s="46">
        <f t="shared" si="53"/>
        <v>0.9158550972662638</v>
      </c>
      <c r="I300" s="46">
        <f t="shared" si="54"/>
        <v>2.598753151941009</v>
      </c>
      <c r="J300" s="46">
        <f t="shared" si="55"/>
        <v>-0.00012993765759704865</v>
      </c>
      <c r="K300" s="46">
        <f t="shared" si="56"/>
        <v>-0.14476542405804046</v>
      </c>
      <c r="L300" s="46">
        <f t="shared" si="57"/>
        <v>2.7505430571028047</v>
      </c>
      <c r="M300" s="46">
        <f t="shared" si="58"/>
        <v>0.025641025641025314</v>
      </c>
      <c r="N300" s="46">
        <f t="shared" si="59"/>
        <v>-0.7511737089201825</v>
      </c>
      <c r="O300" s="46">
        <f t="shared" si="60"/>
        <v>21.784037558685576</v>
      </c>
      <c r="P300" s="46">
        <f t="shared" si="61"/>
        <v>0.9500000000000006</v>
      </c>
      <c r="Q300" s="46">
        <f t="shared" si="62"/>
        <v>18490.41221222288</v>
      </c>
      <c r="R300" s="177">
        <f t="shared" si="63"/>
        <v>0.9189491896124671</v>
      </c>
      <c r="S300" s="177">
        <f t="shared" si="64"/>
        <v>0.004618214826021244</v>
      </c>
      <c r="T300" s="177">
        <f t="shared" si="65"/>
        <v>0.9268378343046805</v>
      </c>
      <c r="U300" s="46"/>
      <c r="V300" s="199">
        <f t="shared" si="66"/>
        <v>1</v>
      </c>
      <c r="W300" s="46"/>
      <c r="X300" s="46">
        <f t="shared" si="68"/>
        <v>0.9000000000000011</v>
      </c>
      <c r="Y300" s="46">
        <f t="shared" si="67"/>
        <v>-0.9000000000000011</v>
      </c>
      <c r="Z300" s="46">
        <f t="shared" si="70"/>
        <v>0.09999999999999887</v>
      </c>
      <c r="AB300" s="58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</row>
    <row r="301" spans="1:42" ht="12.75">
      <c r="A301" s="46">
        <f t="shared" si="69"/>
        <v>0.9600000000000006</v>
      </c>
      <c r="B301" s="46">
        <f>MIN($C$46*(1-A301/$E$46),1)</f>
        <v>-0.18750000000000042</v>
      </c>
      <c r="C301" s="46">
        <f aca="true" t="shared" si="71" ref="C301:C307">MIN($D$46*(1-A301/$F$46),1)</f>
        <v>0.7500000000000006</v>
      </c>
      <c r="D301" s="46">
        <f>0.5*(B301+$B$195*C301+SQRT((B301+$B$195*C301)^2+4*$B$195*(1-B301-C301)))</f>
        <v>0.060800822646736</v>
      </c>
      <c r="E301" s="46">
        <f>$C$51*($B$195+D301*(1+A301*($B$195-1)))/($B$195+D301-A301*($B$195-1))</f>
        <v>1111.6803759194306</v>
      </c>
      <c r="F301" s="46">
        <f t="shared" si="51"/>
        <v>1652.007648183546</v>
      </c>
      <c r="G301" s="46">
        <f t="shared" si="52"/>
        <v>1078.085642317379</v>
      </c>
      <c r="H301" s="46">
        <f t="shared" si="53"/>
        <v>0.9336442275546157</v>
      </c>
      <c r="I301" s="46">
        <f t="shared" si="54"/>
        <v>2.592538538689247</v>
      </c>
      <c r="J301" s="46">
        <f t="shared" si="55"/>
        <v>-0.00010370154154756828</v>
      </c>
      <c r="K301" s="46">
        <f t="shared" si="56"/>
        <v>-0.11416046872324165</v>
      </c>
      <c r="L301" s="46">
        <f>-A301*K301/(1-A301)</f>
        <v>2.739851249357845</v>
      </c>
      <c r="M301" s="46">
        <f t="shared" si="58"/>
        <v>0.020408163265305795</v>
      </c>
      <c r="N301" s="46">
        <f>-3*($B$51/1.8)*$B$198*M301/(M301+$B$195)</f>
        <v>-0.658436213991763</v>
      </c>
      <c r="O301" s="46">
        <f>-N301*(3-M301)/4/M301</f>
        <v>24.032921810699737</v>
      </c>
      <c r="P301" s="46">
        <f t="shared" si="61"/>
        <v>0.9600000000000006</v>
      </c>
      <c r="Q301" s="46">
        <f t="shared" si="62"/>
        <v>18750.791617412564</v>
      </c>
      <c r="R301" s="177">
        <f>$G$51*($B$196+Q301*(1+A301*($B$196-1)))/($B$196+Q301-A301*($B$196-1))</f>
        <v>0.9350743928654893</v>
      </c>
      <c r="S301" s="177">
        <f t="shared" si="64"/>
        <v>0.005805643391124639</v>
      </c>
      <c r="T301" s="177">
        <f t="shared" si="65"/>
        <v>0.9411833907429378</v>
      </c>
      <c r="U301" s="46"/>
      <c r="V301" s="199">
        <f t="shared" si="66"/>
        <v>1</v>
      </c>
      <c r="W301" s="46"/>
      <c r="X301" s="46">
        <f t="shared" si="68"/>
        <v>0.9200000000000012</v>
      </c>
      <c r="Y301" s="46">
        <f>-X301</f>
        <v>-0.9200000000000012</v>
      </c>
      <c r="Z301" s="46">
        <f t="shared" si="70"/>
        <v>0.07999999999999885</v>
      </c>
      <c r="AB301" s="58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</row>
    <row r="302" spans="1:42" ht="12.75">
      <c r="A302" s="46">
        <f t="shared" si="69"/>
        <v>0.9700000000000006</v>
      </c>
      <c r="B302" s="46">
        <f>MIN($C$46*(1-A302/$E$46),1)</f>
        <v>-0.19791666666666724</v>
      </c>
      <c r="C302" s="46">
        <f t="shared" si="71"/>
        <v>0.7604166666666673</v>
      </c>
      <c r="D302" s="46">
        <f>0.5*(B302+$B$195*C302+SQRT((B302+$B$195*C302)^2+4*$B$195*(1-B302-C302)))</f>
        <v>0.05871154455227952</v>
      </c>
      <c r="E302" s="46">
        <f>$C$51*($B$195+D302*(1+A302*($B$195-1)))/($B$195+D302-A302*($B$195-1))</f>
        <v>1081.2551003434353</v>
      </c>
      <c r="F302" s="46">
        <f t="shared" si="51"/>
        <v>1486.6021880450178</v>
      </c>
      <c r="G302" s="46">
        <f t="shared" si="52"/>
        <v>1057.9981290926085</v>
      </c>
      <c r="H302" s="46">
        <f t="shared" si="53"/>
        <v>0.9509556408190282</v>
      </c>
      <c r="I302" s="46">
        <f t="shared" si="54"/>
        <v>2.58576761351813</v>
      </c>
      <c r="J302" s="46">
        <f t="shared" si="55"/>
        <v>-7.757302840554197E-05</v>
      </c>
      <c r="K302" s="46">
        <f t="shared" si="56"/>
        <v>-0.08437739213930621</v>
      </c>
      <c r="L302" s="46">
        <f>-A302*K302/(1-A302)</f>
        <v>2.728202345837628</v>
      </c>
      <c r="M302" s="46">
        <f t="shared" si="58"/>
        <v>0.015228426395938757</v>
      </c>
      <c r="N302" s="46">
        <f>-3*($B$51/1.8)*$B$198*M302/(M302+$B$195)</f>
        <v>-0.5460750853242241</v>
      </c>
      <c r="O302" s="46">
        <f>-N302*(3-M302)/4/M302</f>
        <v>26.757679180887564</v>
      </c>
      <c r="P302" s="46">
        <f t="shared" si="61"/>
        <v>0.9700000000000006</v>
      </c>
      <c r="Q302" s="46">
        <f t="shared" si="62"/>
        <v>19011.171472578884</v>
      </c>
      <c r="R302" s="177">
        <f>$G$51*($B$196+Q302*(1+A302*($B$196-1)))/($B$196+Q302-A302*($B$196-1))</f>
        <v>0.9512429659265247</v>
      </c>
      <c r="S302" s="177">
        <f t="shared" si="64"/>
        <v>0.007778407810143829</v>
      </c>
      <c r="T302" s="177">
        <f t="shared" si="65"/>
        <v>0.9556702660036257</v>
      </c>
      <c r="U302" s="46"/>
      <c r="V302" s="199">
        <f t="shared" si="66"/>
        <v>1</v>
      </c>
      <c r="W302" s="46"/>
      <c r="X302" s="46">
        <f t="shared" si="68"/>
        <v>0.9400000000000012</v>
      </c>
      <c r="Y302" s="46">
        <f>-X302</f>
        <v>-0.9400000000000012</v>
      </c>
      <c r="Z302" s="46">
        <f t="shared" si="70"/>
        <v>0.05999999999999883</v>
      </c>
      <c r="AB302" s="58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</row>
    <row r="303" spans="1:42" ht="12.75">
      <c r="A303" s="46">
        <f t="shared" si="69"/>
        <v>0.9800000000000006</v>
      </c>
      <c r="B303" s="46">
        <f>MIN($C$46*(1-A303/$E$46),1)</f>
        <v>-0.20833333333333387</v>
      </c>
      <c r="C303" s="46">
        <f t="shared" si="71"/>
        <v>0.770833333333334</v>
      </c>
      <c r="D303" s="46">
        <f>0.5*(B303+$B$195*C303+SQRT((B303+$B$195*C303)^2+4*$B$195*(1-B303-C303)))</f>
        <v>0.05673461882863454</v>
      </c>
      <c r="E303" s="46">
        <f>$C$51*($B$195+D303*(1+A303*($B$195-1)))/($B$195+D303-A303*($B$195-1))</f>
        <v>1052.585875412568</v>
      </c>
      <c r="F303" s="46">
        <f t="shared" si="51"/>
        <v>1322.814768065625</v>
      </c>
      <c r="G303" s="46">
        <f t="shared" si="52"/>
        <v>1038.2952439777625</v>
      </c>
      <c r="H303" s="46">
        <f t="shared" si="53"/>
        <v>0.9677853843119217</v>
      </c>
      <c r="I303" s="46">
        <f t="shared" si="54"/>
        <v>2.5785161687158893</v>
      </c>
      <c r="J303" s="46">
        <f t="shared" si="55"/>
        <v>-5.157032337431606E-05</v>
      </c>
      <c r="K303" s="46">
        <f t="shared" si="56"/>
        <v>-0.05542299473217765</v>
      </c>
      <c r="L303" s="46">
        <f>-A303*K303/(1-A303)</f>
        <v>2.7157267418767947</v>
      </c>
      <c r="M303" s="46">
        <f t="shared" si="58"/>
        <v>0.01010101010100977</v>
      </c>
      <c r="N303" s="46">
        <f>-3*($B$51/1.8)*$B$198*M303/(M303+$B$195)</f>
        <v>-0.40712468193383217</v>
      </c>
      <c r="O303" s="46">
        <f>-N303*(3-M303)/4/M303</f>
        <v>30.127226463104567</v>
      </c>
      <c r="P303" s="46">
        <f t="shared" si="61"/>
        <v>0.9800000000000006</v>
      </c>
      <c r="Q303" s="46">
        <f t="shared" si="62"/>
        <v>19271.551759484995</v>
      </c>
      <c r="R303" s="177">
        <f>$G$51*($B$196+Q303*(1+A303*($B$196-1)))/($B$196+Q303-A303*($B$196-1))</f>
        <v>0.9674540060410878</v>
      </c>
      <c r="S303" s="177">
        <f t="shared" si="64"/>
        <v>0.01170054233536284</v>
      </c>
      <c r="T303" s="177">
        <f t="shared" si="65"/>
        <v>0.9703005586317847</v>
      </c>
      <c r="U303" s="46"/>
      <c r="V303" s="199">
        <f t="shared" si="66"/>
        <v>1</v>
      </c>
      <c r="W303" s="46"/>
      <c r="X303" s="46">
        <f t="shared" si="68"/>
        <v>0.9600000000000012</v>
      </c>
      <c r="Y303" s="46">
        <f>-X303</f>
        <v>-0.9600000000000012</v>
      </c>
      <c r="Z303" s="46">
        <f t="shared" si="70"/>
        <v>0.039999999999998814</v>
      </c>
      <c r="AB303" s="58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</row>
    <row r="304" spans="1:42" ht="12.75">
      <c r="A304" s="46">
        <f t="shared" si="69"/>
        <v>0.9900000000000007</v>
      </c>
      <c r="B304" s="46">
        <f>MIN($C$46*(1-A304/$E$46),1)</f>
        <v>-0.2187500000000005</v>
      </c>
      <c r="C304" s="46">
        <f t="shared" si="71"/>
        <v>0.7812500000000006</v>
      </c>
      <c r="D304" s="46">
        <f>0.5*(B304+$B$195*C304+SQRT((B304+$B$195*C304)^2+4*$B$195*(1-B304-C304)))</f>
        <v>0.05486324235811736</v>
      </c>
      <c r="E304" s="46">
        <f>$C$51*($B$195+D304*(1+A304*($B$195-1)))/($B$195+D304-A304*($B$195-1))</f>
        <v>1025.5412597605693</v>
      </c>
      <c r="F304" s="46">
        <f t="shared" si="51"/>
        <v>1160.6217616580211</v>
      </c>
      <c r="G304" s="46">
        <f t="shared" si="52"/>
        <v>1018.9660446619749</v>
      </c>
      <c r="H304" s="46">
        <f t="shared" si="53"/>
        <v>0.984132785054416</v>
      </c>
      <c r="I304" s="46">
        <f t="shared" si="54"/>
        <v>2.5708542796129117</v>
      </c>
      <c r="J304" s="46">
        <f t="shared" si="55"/>
        <v>-2.5708542796127427E-05</v>
      </c>
      <c r="K304" s="46">
        <f t="shared" si="56"/>
        <v>-0.027298434314983005</v>
      </c>
      <c r="L304" s="46">
        <f>-A304*K304/(1-A304)</f>
        <v>2.702544997183497</v>
      </c>
      <c r="M304" s="46">
        <f t="shared" si="58"/>
        <v>0.005025125628140371</v>
      </c>
      <c r="N304" s="46">
        <f>-3*($B$51/1.8)*$B$198*M304/(M304+$B$195)</f>
        <v>-0.23088023088021772</v>
      </c>
      <c r="O304" s="46">
        <f>-N304*(3-M304)/4/M304</f>
        <v>34.40115440115472</v>
      </c>
      <c r="P304" s="46">
        <f t="shared" si="61"/>
        <v>0.9900000000000007</v>
      </c>
      <c r="Q304" s="46">
        <f t="shared" si="62"/>
        <v>19531.932460866345</v>
      </c>
      <c r="R304" s="177">
        <f>$G$51*($B$196+Q304*(1+A304*($B$196-1)))/($B$196+Q304-A304*($B$196-1))</f>
        <v>0.9837066353425546</v>
      </c>
      <c r="S304" s="177">
        <f t="shared" si="64"/>
        <v>0.02328308149074284</v>
      </c>
      <c r="T304" s="177">
        <f t="shared" si="65"/>
        <v>0.9850764089295596</v>
      </c>
      <c r="U304" s="46"/>
      <c r="V304" s="199">
        <f t="shared" si="66"/>
        <v>1</v>
      </c>
      <c r="W304" s="46"/>
      <c r="X304" s="46">
        <f t="shared" si="68"/>
        <v>0.9800000000000012</v>
      </c>
      <c r="Y304" s="46">
        <f>-X304</f>
        <v>-0.9800000000000012</v>
      </c>
      <c r="Z304" s="46">
        <f t="shared" si="70"/>
        <v>0.019999999999998797</v>
      </c>
      <c r="AB304" s="58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</row>
    <row r="305" spans="1:42" ht="12.75">
      <c r="A305" s="46">
        <v>0.999</v>
      </c>
      <c r="B305" s="46">
        <f>MIN($C$46*(1-A305/$E$46),1)</f>
        <v>-0.22812499999999974</v>
      </c>
      <c r="C305" s="46">
        <f t="shared" si="71"/>
        <v>0.790625</v>
      </c>
      <c r="D305" s="46">
        <f>0.5*(B305+$B$195*C305+SQRT((B305+$B$195*C305)^2+4*$B$195*(1-B305-C305)))</f>
        <v>0.0532638922924801</v>
      </c>
      <c r="E305" s="46">
        <f>$C$51*($B$195+D305*(1+A305*($B$195-1)))/($B$195+D305-A305*($B$195-1))</f>
        <v>1002.4897298825871</v>
      </c>
      <c r="F305" s="46">
        <f t="shared" si="51"/>
        <v>1015.9921211836978</v>
      </c>
      <c r="G305" s="46">
        <f t="shared" si="52"/>
        <v>1001.8805544602506</v>
      </c>
      <c r="H305" s="46">
        <f t="shared" si="53"/>
        <v>0.9984347738472976</v>
      </c>
      <c r="I305" s="46">
        <f t="shared" si="54"/>
        <v>2.563660926549727</v>
      </c>
      <c r="J305" s="46">
        <f t="shared" si="55"/>
        <v>-2.5636609265497316E-06</v>
      </c>
      <c r="K305" s="46">
        <f t="shared" si="56"/>
        <v>-0.0026928621981976556</v>
      </c>
      <c r="L305" s="46">
        <f>-A305*K305/(1-A305)</f>
        <v>2.6901693359994554</v>
      </c>
      <c r="M305" s="46">
        <f t="shared" si="58"/>
        <v>0.0005002501250625317</v>
      </c>
      <c r="N305" s="46">
        <f>-3*($B$51/1.8)*$B$198*M305/(M305+$B$195)</f>
        <v>-0.026259642212374874</v>
      </c>
      <c r="O305" s="46">
        <f>-N305*(3-M305)/4/M305</f>
        <v>39.363203676349904</v>
      </c>
      <c r="P305" s="46">
        <f t="shared" si="61"/>
        <v>0.999</v>
      </c>
      <c r="Q305" s="46">
        <f t="shared" si="62"/>
        <v>19766.27543294966</v>
      </c>
      <c r="R305" s="177">
        <f>$G$51*($B$196+Q305*(1+A305*($B$196-1)))/($B$196+Q305-A305*($B$196-1))</f>
        <v>0.9983688542940524</v>
      </c>
      <c r="S305" s="177">
        <f t="shared" si="64"/>
        <v>0.19343184463514027</v>
      </c>
      <c r="T305" s="177">
        <f t="shared" si="65"/>
        <v>0.9985009294381406</v>
      </c>
      <c r="U305" s="46"/>
      <c r="V305" s="199">
        <f t="shared" si="66"/>
        <v>1</v>
      </c>
      <c r="W305" s="46"/>
      <c r="X305" s="46">
        <f t="shared" si="68"/>
        <v>1.000000000000001</v>
      </c>
      <c r="Y305" s="46">
        <f>-X305</f>
        <v>-1.000000000000001</v>
      </c>
      <c r="Z305" s="46">
        <f t="shared" si="70"/>
        <v>0</v>
      </c>
      <c r="AB305" s="58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</row>
    <row r="306" spans="1:42" ht="12.75">
      <c r="A306" s="46"/>
      <c r="B306" s="46">
        <f>MIN($C$46*(1-A306/$E$46),1)</f>
        <v>0.8125</v>
      </c>
      <c r="C306" s="46">
        <f t="shared" si="71"/>
        <v>-0.24999999999999997</v>
      </c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</row>
    <row r="307" spans="1:42" ht="13.5" thickBot="1">
      <c r="A307" s="212"/>
      <c r="B307" s="212">
        <f>MIN($C$46*(1-A307/$E$46),1)</f>
        <v>0.8125</v>
      </c>
      <c r="C307" s="212">
        <f t="shared" si="71"/>
        <v>-0.24999999999999997</v>
      </c>
      <c r="D307" s="212"/>
      <c r="E307" s="212"/>
      <c r="F307" s="212"/>
      <c r="G307" s="212"/>
      <c r="H307" s="212"/>
      <c r="I307" s="212"/>
      <c r="J307" s="212"/>
      <c r="K307" s="212"/>
      <c r="L307" s="212"/>
      <c r="M307" s="212"/>
      <c r="N307" s="212"/>
      <c r="O307" s="212"/>
      <c r="P307" s="212"/>
      <c r="Q307" s="212"/>
      <c r="R307" s="212"/>
      <c r="S307" s="212"/>
      <c r="T307" s="212"/>
      <c r="U307" s="212"/>
      <c r="V307" s="212"/>
      <c r="W307" s="212"/>
      <c r="X307" s="212"/>
      <c r="Y307" s="212"/>
      <c r="Z307" s="212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</row>
    <row r="308" spans="1:42" ht="13.5" thickTop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</row>
    <row r="309" spans="1:42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</row>
    <row r="310" spans="1:42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</row>
    <row r="311" spans="1:42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</row>
    <row r="312" spans="1:42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</row>
    <row r="313" spans="1:42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</row>
    <row r="314" spans="1:42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</row>
    <row r="315" spans="1:42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</row>
    <row r="316" spans="1:42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</row>
  </sheetData>
  <sheetProtection password="C66A" sheet="1" objects="1" scenarios="1"/>
  <mergeCells count="1">
    <mergeCell ref="A134:H144"/>
  </mergeCells>
  <printOptions/>
  <pageMargins left="0.75" right="0.75" top="1" bottom="1" header="0.5" footer="0.5"/>
  <pageSetup horizontalDpi="300" verticalDpi="300" orientation="portrait" r:id="rId4"/>
  <headerFooter alignWithMargins="0">
    <oddHeader>&amp;C&amp;A</oddHeader>
    <oddFooter>&amp;CPage &amp;P</oddFooter>
  </headerFooter>
  <drawing r:id="rId3"/>
  <legacyDrawing r:id="rId2"/>
  <oleObjects>
    <oleObject progId="Word.Document.8" shapeId="516836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5" sqref="A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450"/>
  <sheetViews>
    <sheetView zoomScale="75" zoomScaleNormal="75" workbookViewId="0" topLeftCell="A132">
      <selection activeCell="I153" sqref="I153"/>
    </sheetView>
  </sheetViews>
  <sheetFormatPr defaultColWidth="9.140625" defaultRowHeight="12.75"/>
  <cols>
    <col min="1" max="1" width="13.57421875" style="0" customWidth="1"/>
    <col min="2" max="2" width="13.7109375" style="0" customWidth="1"/>
    <col min="3" max="3" width="12.28125" style="0" customWidth="1"/>
    <col min="4" max="4" width="16.140625" style="0" customWidth="1"/>
    <col min="5" max="5" width="14.8515625" style="0" bestFit="1" customWidth="1"/>
    <col min="6" max="6" width="14.421875" style="0" customWidth="1"/>
    <col min="7" max="7" width="12.7109375" style="0" bestFit="1" customWidth="1"/>
    <col min="8" max="8" width="13.8515625" style="0" customWidth="1"/>
    <col min="9" max="9" width="19.00390625" style="0" customWidth="1"/>
    <col min="10" max="10" width="16.57421875" style="0" customWidth="1"/>
    <col min="11" max="11" width="14.140625" style="0" bestFit="1" customWidth="1"/>
    <col min="12" max="12" width="9.28125" style="0" bestFit="1" customWidth="1"/>
    <col min="13" max="13" width="13.8515625" style="0" bestFit="1" customWidth="1"/>
    <col min="14" max="14" width="9.7109375" style="0" bestFit="1" customWidth="1"/>
    <col min="15" max="15" width="14.57421875" style="0" bestFit="1" customWidth="1"/>
    <col min="16" max="19" width="9.00390625" style="0" bestFit="1" customWidth="1"/>
    <col min="20" max="20" width="10.7109375" style="0" customWidth="1"/>
  </cols>
  <sheetData>
    <row r="1" spans="1:11" ht="34.5">
      <c r="A1" s="78"/>
      <c r="B1" s="77"/>
      <c r="C1" s="77"/>
      <c r="D1" s="79" t="s">
        <v>92</v>
      </c>
      <c r="E1" s="77"/>
      <c r="F1" s="80"/>
      <c r="G1" s="77"/>
      <c r="H1" s="77"/>
      <c r="I1" s="77"/>
      <c r="J1" s="77"/>
      <c r="K1" s="77"/>
    </row>
    <row r="2" spans="1:11" ht="20.25">
      <c r="A2" s="81" t="s">
        <v>90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30" customHeight="1">
      <c r="A3" s="118" t="s">
        <v>93</v>
      </c>
      <c r="B3" s="77"/>
      <c r="C3" s="82"/>
      <c r="D3" s="91"/>
      <c r="E3" s="91"/>
      <c r="F3" s="91"/>
      <c r="G3" s="92"/>
      <c r="H3" s="91"/>
      <c r="I3" s="91"/>
      <c r="J3" s="77"/>
      <c r="K3" s="77"/>
    </row>
    <row r="4" spans="1:11" ht="25.5" customHeight="1">
      <c r="A4" s="77"/>
      <c r="B4" s="77"/>
      <c r="C4" s="77"/>
      <c r="D4" s="118" t="s">
        <v>151</v>
      </c>
      <c r="E4" s="91"/>
      <c r="F4" s="91"/>
      <c r="G4" s="92"/>
      <c r="H4" s="91"/>
      <c r="I4" s="91"/>
      <c r="J4" s="77"/>
      <c r="K4" s="77"/>
    </row>
    <row r="5" spans="1:11" ht="28.5" customHeight="1" thickBot="1">
      <c r="A5" s="151" t="s">
        <v>152</v>
      </c>
      <c r="B5" s="147"/>
      <c r="C5" s="152"/>
      <c r="D5" s="153"/>
      <c r="E5" s="153"/>
      <c r="F5" s="153"/>
      <c r="G5" s="154"/>
      <c r="H5" s="153"/>
      <c r="I5" s="153"/>
      <c r="J5" s="147"/>
      <c r="K5" s="147"/>
    </row>
    <row r="6" spans="1:16" ht="33.75" customHeight="1" thickTop="1">
      <c r="A6" s="83" t="s">
        <v>106</v>
      </c>
      <c r="B6" s="100"/>
      <c r="C6" s="106"/>
      <c r="D6" s="84"/>
      <c r="E6" s="84"/>
      <c r="F6" s="84"/>
      <c r="G6" s="85"/>
      <c r="H6" s="84"/>
      <c r="I6" s="84"/>
      <c r="J6" s="77"/>
      <c r="K6" s="77"/>
      <c r="L6" s="155"/>
      <c r="M6" s="155"/>
      <c r="N6" s="33"/>
      <c r="O6" s="33"/>
      <c r="P6" s="33"/>
    </row>
    <row r="7" spans="1:16" ht="24.75">
      <c r="A7" s="99" t="s">
        <v>112</v>
      </c>
      <c r="B7" s="98"/>
      <c r="C7" s="103"/>
      <c r="D7" s="98"/>
      <c r="E7" s="98"/>
      <c r="F7" s="98"/>
      <c r="G7" s="98"/>
      <c r="H7" s="98"/>
      <c r="I7" s="98"/>
      <c r="J7" s="104"/>
      <c r="K7" s="104"/>
      <c r="L7" s="155"/>
      <c r="M7" s="155"/>
      <c r="N7" s="33"/>
      <c r="O7" s="33"/>
      <c r="P7" s="33"/>
    </row>
    <row r="8" spans="1:16" ht="18.75" customHeight="1">
      <c r="A8" s="105" t="s">
        <v>38</v>
      </c>
      <c r="B8" s="98"/>
      <c r="C8" s="103"/>
      <c r="D8" s="98"/>
      <c r="E8" s="98"/>
      <c r="F8" s="98"/>
      <c r="G8" s="98"/>
      <c r="H8" s="98"/>
      <c r="I8" s="98"/>
      <c r="J8" s="104"/>
      <c r="K8" s="104"/>
      <c r="L8" s="155"/>
      <c r="M8" s="155"/>
      <c r="N8" s="33"/>
      <c r="O8" s="33"/>
      <c r="P8" s="33"/>
    </row>
    <row r="9" spans="1:16" ht="24.75">
      <c r="A9" s="99" t="s">
        <v>113</v>
      </c>
      <c r="B9" s="98"/>
      <c r="C9" s="103"/>
      <c r="D9" s="98"/>
      <c r="E9" s="99"/>
      <c r="F9" s="98"/>
      <c r="G9" s="98"/>
      <c r="H9" s="98"/>
      <c r="I9" s="98"/>
      <c r="J9" s="104"/>
      <c r="K9" s="104"/>
      <c r="L9" s="155"/>
      <c r="M9" s="155"/>
      <c r="N9" s="33"/>
      <c r="O9" s="33"/>
      <c r="P9" s="33"/>
    </row>
    <row r="10" spans="1:16" ht="16.5" customHeight="1">
      <c r="A10" s="105" t="s">
        <v>91</v>
      </c>
      <c r="B10" s="99"/>
      <c r="C10" s="98"/>
      <c r="D10" s="98"/>
      <c r="E10" s="98"/>
      <c r="F10" s="98"/>
      <c r="G10" s="98"/>
      <c r="H10" s="98"/>
      <c r="I10" s="98"/>
      <c r="J10" s="104"/>
      <c r="K10" s="104"/>
      <c r="L10" s="155"/>
      <c r="M10" s="155"/>
      <c r="N10" s="33"/>
      <c r="O10" s="33"/>
      <c r="P10" s="33"/>
    </row>
    <row r="11" spans="1:16" ht="12.75">
      <c r="A11" s="104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55"/>
      <c r="M11" s="155"/>
      <c r="N11" s="33"/>
      <c r="O11" s="33"/>
      <c r="P11" s="33"/>
    </row>
    <row r="12" spans="1:16" ht="24">
      <c r="A12" s="83" t="s">
        <v>107</v>
      </c>
      <c r="B12" s="109"/>
      <c r="C12" s="109"/>
      <c r="D12" s="104"/>
      <c r="E12" s="104"/>
      <c r="F12" s="104"/>
      <c r="G12" s="104"/>
      <c r="H12" s="104"/>
      <c r="I12" s="104"/>
      <c r="J12" s="104"/>
      <c r="K12" s="104"/>
      <c r="L12" s="155"/>
      <c r="M12" s="155"/>
      <c r="N12" s="33"/>
      <c r="O12" s="33"/>
      <c r="P12" s="33"/>
    </row>
    <row r="13" spans="1:16" ht="18">
      <c r="A13" s="101" t="s">
        <v>111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55"/>
      <c r="M13" s="155"/>
      <c r="N13" s="33"/>
      <c r="O13" s="33"/>
      <c r="P13" s="33"/>
    </row>
    <row r="14" spans="1:16" ht="18">
      <c r="A14" s="102" t="s">
        <v>108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55"/>
      <c r="M14" s="155"/>
      <c r="N14" s="33"/>
      <c r="O14" s="33"/>
      <c r="P14" s="33"/>
    </row>
    <row r="15" spans="1:16" ht="18">
      <c r="A15" s="101" t="s">
        <v>119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55"/>
      <c r="M15" s="155"/>
      <c r="N15" s="33"/>
      <c r="O15" s="33"/>
      <c r="P15" s="33"/>
    </row>
    <row r="16" spans="1:16" ht="18">
      <c r="A16" s="101" t="s">
        <v>121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55"/>
      <c r="M16" s="155"/>
      <c r="N16" s="33"/>
      <c r="O16" s="33"/>
      <c r="P16" s="33"/>
    </row>
    <row r="17" spans="1:16" ht="18">
      <c r="A17" s="102" t="s">
        <v>122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55"/>
      <c r="M17" s="155"/>
      <c r="N17" s="33"/>
      <c r="O17" s="33"/>
      <c r="P17" s="33"/>
    </row>
    <row r="18" spans="1:16" ht="18">
      <c r="A18" s="99" t="s">
        <v>120</v>
      </c>
      <c r="B18" s="99"/>
      <c r="C18" s="99"/>
      <c r="D18" s="99"/>
      <c r="E18" s="99"/>
      <c r="F18" s="99"/>
      <c r="G18" s="99"/>
      <c r="H18" s="99"/>
      <c r="I18" s="99"/>
      <c r="J18" s="99"/>
      <c r="K18" s="104"/>
      <c r="L18" s="155"/>
      <c r="M18" s="155"/>
      <c r="N18" s="33"/>
      <c r="O18" s="33"/>
      <c r="P18" s="33"/>
    </row>
    <row r="19" spans="1:16" ht="18">
      <c r="A19" s="99" t="s">
        <v>114</v>
      </c>
      <c r="B19" s="99"/>
      <c r="C19" s="99"/>
      <c r="D19" s="99"/>
      <c r="E19" s="99"/>
      <c r="F19" s="99"/>
      <c r="G19" s="99"/>
      <c r="H19" s="99"/>
      <c r="I19" s="99"/>
      <c r="J19" s="99"/>
      <c r="K19" s="104"/>
      <c r="L19" s="155"/>
      <c r="M19" s="155"/>
      <c r="N19" s="33"/>
      <c r="O19" s="33"/>
      <c r="P19" s="33"/>
    </row>
    <row r="20" spans="1:16" ht="23.25" customHeight="1">
      <c r="A20" s="9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55"/>
      <c r="M20" s="155"/>
      <c r="O20" s="33"/>
      <c r="P20" s="33"/>
    </row>
    <row r="21" spans="1:16" ht="23.25" customHeight="1">
      <c r="A21" s="83" t="s">
        <v>109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55"/>
      <c r="M21" s="155"/>
      <c r="O21" s="33"/>
      <c r="P21" s="33"/>
    </row>
    <row r="22" spans="1:16" ht="23.25" customHeight="1">
      <c r="A22" s="99" t="s">
        <v>116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55"/>
      <c r="M22" s="155"/>
      <c r="O22" s="33"/>
      <c r="P22" s="33"/>
    </row>
    <row r="23" spans="1:16" ht="18" customHeight="1">
      <c r="A23" s="99" t="s">
        <v>110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55"/>
      <c r="M23" s="155"/>
      <c r="O23" s="33"/>
      <c r="P23" s="33"/>
    </row>
    <row r="24" spans="1:16" ht="23.25" customHeight="1" thickBot="1">
      <c r="A24" s="93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155"/>
      <c r="M24" s="155"/>
      <c r="O24" s="33"/>
      <c r="P24" s="33"/>
    </row>
    <row r="25" spans="1:16" ht="23.25" customHeight="1" thickTop="1">
      <c r="A25" s="87" t="s">
        <v>115</v>
      </c>
      <c r="B25" s="88"/>
      <c r="C25" s="88"/>
      <c r="D25" s="88"/>
      <c r="E25" s="89"/>
      <c r="F25" s="90"/>
      <c r="G25" s="90"/>
      <c r="H25" s="86"/>
      <c r="I25" s="86"/>
      <c r="J25" s="89"/>
      <c r="K25" s="89"/>
      <c r="L25" s="155"/>
      <c r="M25" s="155"/>
      <c r="N25" s="33"/>
      <c r="O25" s="33"/>
      <c r="P25" s="33"/>
    </row>
    <row r="26" spans="1:16" ht="23.25" customHeight="1">
      <c r="A26" s="73" t="s">
        <v>143</v>
      </c>
      <c r="B26" s="69"/>
      <c r="C26" s="69"/>
      <c r="D26" s="71"/>
      <c r="E26" s="71"/>
      <c r="F26" s="70"/>
      <c r="G26" s="70"/>
      <c r="H26" s="69"/>
      <c r="I26" s="69"/>
      <c r="J26" s="71"/>
      <c r="K26" s="72"/>
      <c r="L26" s="155"/>
      <c r="M26" s="155"/>
      <c r="N26" s="33"/>
      <c r="O26" s="33"/>
      <c r="P26" s="33"/>
    </row>
    <row r="27" spans="1:16" ht="23.25" customHeight="1">
      <c r="A27" s="69" t="s">
        <v>98</v>
      </c>
      <c r="B27" s="69"/>
      <c r="C27" s="69"/>
      <c r="D27" s="71"/>
      <c r="E27" s="71"/>
      <c r="F27" s="70"/>
      <c r="G27" s="70"/>
      <c r="H27" s="69"/>
      <c r="I27" s="69"/>
      <c r="J27" s="71"/>
      <c r="K27" s="72"/>
      <c r="L27" s="155"/>
      <c r="M27" s="155"/>
      <c r="N27" s="33"/>
      <c r="O27" s="33"/>
      <c r="P27" s="33"/>
    </row>
    <row r="28" spans="1:16" ht="23.25" customHeight="1">
      <c r="A28" s="69" t="s">
        <v>148</v>
      </c>
      <c r="B28" s="69"/>
      <c r="C28" s="69"/>
      <c r="D28" s="71"/>
      <c r="E28" s="71"/>
      <c r="F28" s="70"/>
      <c r="G28" s="70"/>
      <c r="H28" s="69"/>
      <c r="I28" s="69"/>
      <c r="J28" s="71"/>
      <c r="K28" s="72"/>
      <c r="L28" s="155"/>
      <c r="M28" s="155"/>
      <c r="N28" s="33"/>
      <c r="O28" s="33"/>
      <c r="P28" s="33"/>
    </row>
    <row r="29" spans="1:16" ht="21" customHeight="1">
      <c r="A29" s="69" t="s">
        <v>149</v>
      </c>
      <c r="B29" s="69"/>
      <c r="C29" s="69"/>
      <c r="D29" s="71"/>
      <c r="E29" s="71"/>
      <c r="F29" s="70"/>
      <c r="G29" s="70"/>
      <c r="H29" s="69"/>
      <c r="I29" s="69"/>
      <c r="J29" s="71"/>
      <c r="K29" s="72"/>
      <c r="L29" s="155"/>
      <c r="M29" s="155"/>
      <c r="N29" s="33"/>
      <c r="O29" s="33"/>
      <c r="P29" s="33"/>
    </row>
    <row r="30" spans="1:16" ht="23.25" customHeight="1">
      <c r="A30" s="67" t="s">
        <v>144</v>
      </c>
      <c r="B30" s="69"/>
      <c r="C30" s="69"/>
      <c r="D30" s="71"/>
      <c r="E30" s="71"/>
      <c r="F30" s="70"/>
      <c r="G30" s="70"/>
      <c r="H30" s="69"/>
      <c r="I30" s="69"/>
      <c r="J30" s="71"/>
      <c r="K30" s="71"/>
      <c r="L30" s="155"/>
      <c r="M30" s="155"/>
      <c r="N30" s="33"/>
      <c r="O30" s="33"/>
      <c r="P30" s="33"/>
    </row>
    <row r="31" spans="1:16" ht="23.25" customHeight="1">
      <c r="A31" s="69" t="s">
        <v>145</v>
      </c>
      <c r="B31" s="136"/>
      <c r="C31" s="137"/>
      <c r="D31" s="138"/>
      <c r="E31" s="138"/>
      <c r="F31" s="139"/>
      <c r="G31" s="139"/>
      <c r="H31" s="140"/>
      <c r="I31" s="140"/>
      <c r="J31" s="141"/>
      <c r="K31" s="141"/>
      <c r="L31" s="155"/>
      <c r="M31" s="155"/>
      <c r="N31" s="33"/>
      <c r="O31" s="33"/>
      <c r="P31" s="33"/>
    </row>
    <row r="32" spans="1:16" ht="23.25" customHeight="1">
      <c r="A32" s="69" t="s">
        <v>146</v>
      </c>
      <c r="B32" s="136"/>
      <c r="C32" s="137"/>
      <c r="D32" s="138"/>
      <c r="E32" s="138"/>
      <c r="F32" s="139"/>
      <c r="G32" s="139"/>
      <c r="H32" s="140"/>
      <c r="I32" s="140"/>
      <c r="J32" s="141"/>
      <c r="K32" s="141"/>
      <c r="L32" s="155"/>
      <c r="M32" s="155"/>
      <c r="N32" s="155"/>
      <c r="O32" s="155"/>
      <c r="P32" s="155"/>
    </row>
    <row r="33" spans="1:16" ht="23.25" customHeight="1" thickBot="1">
      <c r="A33" s="110" t="s">
        <v>147</v>
      </c>
      <c r="B33" s="110"/>
      <c r="C33" s="111"/>
      <c r="D33" s="112"/>
      <c r="E33" s="112"/>
      <c r="F33" s="113"/>
      <c r="G33" s="113"/>
      <c r="H33" s="114"/>
      <c r="I33" s="114"/>
      <c r="J33" s="115"/>
      <c r="K33" s="115"/>
      <c r="L33" s="155"/>
      <c r="M33" s="155"/>
      <c r="N33" s="155"/>
      <c r="O33" s="155"/>
      <c r="P33" s="155"/>
    </row>
    <row r="34" spans="1:9" ht="24.75" thickTop="1">
      <c r="A34" s="156"/>
      <c r="B34" s="10"/>
      <c r="E34" s="6"/>
      <c r="F34" s="6"/>
      <c r="G34" s="6"/>
      <c r="H34" s="6"/>
      <c r="I34" s="6"/>
    </row>
    <row r="35" spans="1:9" ht="27">
      <c r="A35" s="117" t="s">
        <v>157</v>
      </c>
      <c r="B35" s="10"/>
      <c r="E35" s="6"/>
      <c r="F35" s="6"/>
      <c r="G35" s="6"/>
      <c r="H35" s="6"/>
      <c r="I35" s="6"/>
    </row>
    <row r="36" spans="1:9" ht="24">
      <c r="A36" s="60"/>
      <c r="B36" s="10"/>
      <c r="E36" s="6"/>
      <c r="F36" s="6"/>
      <c r="G36" s="6"/>
      <c r="H36" s="6"/>
      <c r="I36" s="6"/>
    </row>
    <row r="37" spans="1:9" ht="18" thickBot="1">
      <c r="A37" s="45" t="s">
        <v>103</v>
      </c>
      <c r="B37" s="43"/>
      <c r="C37" s="43"/>
      <c r="D37" s="46"/>
      <c r="E37" s="27"/>
      <c r="F37" s="45" t="s">
        <v>76</v>
      </c>
      <c r="G37" s="43"/>
      <c r="H37" s="47"/>
      <c r="I37" s="46"/>
    </row>
    <row r="38" spans="1:9" ht="18" thickBot="1">
      <c r="A38" s="52" t="s">
        <v>61</v>
      </c>
      <c r="B38" s="53" t="s">
        <v>39</v>
      </c>
      <c r="C38" s="52" t="s">
        <v>40</v>
      </c>
      <c r="D38" s="51" t="s">
        <v>0</v>
      </c>
      <c r="F38" s="30" t="s">
        <v>62</v>
      </c>
      <c r="G38" s="30" t="s">
        <v>63</v>
      </c>
      <c r="H38" s="19" t="s">
        <v>64</v>
      </c>
      <c r="I38" s="19" t="s">
        <v>0</v>
      </c>
    </row>
    <row r="39" spans="1:9" ht="18" thickBot="1">
      <c r="A39" s="29">
        <v>0.5</v>
      </c>
      <c r="B39" s="29">
        <v>1</v>
      </c>
      <c r="C39" s="29">
        <v>1</v>
      </c>
      <c r="D39" s="28">
        <v>0.6</v>
      </c>
      <c r="F39" s="30">
        <f>$B$233</f>
        <v>1</v>
      </c>
      <c r="G39" s="30">
        <f>$B$234</f>
        <v>-1</v>
      </c>
      <c r="H39" s="24">
        <f>-$D$39*$F$39/$G$39</f>
        <v>0.6</v>
      </c>
      <c r="I39" s="41">
        <f>$D$39</f>
        <v>0.6</v>
      </c>
    </row>
    <row r="40" spans="1:9" ht="17.25">
      <c r="A40" s="25"/>
      <c r="B40" s="25"/>
      <c r="C40" s="25"/>
      <c r="D40" s="26"/>
      <c r="E40" s="25"/>
      <c r="F40" s="25"/>
      <c r="G40" s="3"/>
      <c r="H40" s="18"/>
      <c r="I40" s="6"/>
    </row>
    <row r="41" spans="1:9" ht="18.75" customHeight="1">
      <c r="A41" s="25"/>
      <c r="B41" s="25"/>
      <c r="C41" s="25"/>
      <c r="E41" s="25"/>
      <c r="F41" s="25"/>
      <c r="G41" s="3"/>
      <c r="H41" s="18"/>
      <c r="I41" s="6"/>
    </row>
    <row r="42" ht="19.5" customHeight="1">
      <c r="D42" s="60" t="s">
        <v>94</v>
      </c>
    </row>
    <row r="44" spans="1:8" ht="22.5">
      <c r="A44" s="42"/>
      <c r="B44" s="43"/>
      <c r="C44" s="49" t="s">
        <v>81</v>
      </c>
      <c r="D44" s="44"/>
      <c r="E44" s="43"/>
      <c r="F44" s="43"/>
      <c r="G44" s="43"/>
      <c r="H44" s="43"/>
    </row>
    <row r="45" spans="1:8" ht="15.75" thickBot="1">
      <c r="A45" s="54" t="s">
        <v>77</v>
      </c>
      <c r="B45" s="55"/>
      <c r="C45" s="55" t="s">
        <v>78</v>
      </c>
      <c r="D45" s="55"/>
      <c r="E45" s="40" t="s">
        <v>80</v>
      </c>
      <c r="F45" s="48"/>
      <c r="G45" s="55" t="s">
        <v>79</v>
      </c>
      <c r="H45" s="55"/>
    </row>
    <row r="46" spans="1:9" s="3" customFormat="1" ht="18" thickBot="1">
      <c r="A46" s="50" t="s">
        <v>65</v>
      </c>
      <c r="B46" s="51" t="s">
        <v>66</v>
      </c>
      <c r="C46" s="51" t="s">
        <v>67</v>
      </c>
      <c r="D46" s="51" t="s">
        <v>68</v>
      </c>
      <c r="E46" s="51" t="s">
        <v>25</v>
      </c>
      <c r="F46" s="51" t="s">
        <v>26</v>
      </c>
      <c r="G46" s="51" t="s">
        <v>29</v>
      </c>
      <c r="H46" s="51" t="s">
        <v>30</v>
      </c>
      <c r="I46"/>
    </row>
    <row r="47" spans="1:8" ht="18" thickBot="1">
      <c r="A47" s="28">
        <v>8</v>
      </c>
      <c r="B47" s="29">
        <v>25</v>
      </c>
      <c r="C47" s="28">
        <v>0</v>
      </c>
      <c r="D47" s="28">
        <v>-0.001</v>
      </c>
      <c r="E47" s="29">
        <v>0.2</v>
      </c>
      <c r="F47" s="29">
        <v>1.2</v>
      </c>
      <c r="G47" s="29">
        <v>900</v>
      </c>
      <c r="H47" s="29">
        <v>2000</v>
      </c>
    </row>
    <row r="48" spans="1:3" ht="22.5">
      <c r="A48" s="15"/>
      <c r="C48" s="7"/>
    </row>
    <row r="49" spans="1:21" s="13" customFormat="1" ht="33">
      <c r="A49" s="75" t="s">
        <v>118</v>
      </c>
      <c r="B49" s="39"/>
      <c r="E49" s="76"/>
      <c r="F49" s="76"/>
      <c r="I49" s="6"/>
      <c r="M49" s="6"/>
      <c r="N49" s="14"/>
      <c r="O49" s="14"/>
      <c r="P49" s="14"/>
      <c r="Q49" s="14"/>
      <c r="R49" s="14"/>
      <c r="S49" s="14"/>
      <c r="T49" s="14"/>
      <c r="U49" s="14"/>
    </row>
    <row r="50" spans="1:13" s="3" customFormat="1" ht="17.25">
      <c r="A50" s="6"/>
      <c r="B50" s="6"/>
      <c r="C50" s="6"/>
      <c r="D50" s="6"/>
      <c r="E50" s="12"/>
      <c r="F50" s="6"/>
      <c r="G50" s="6"/>
      <c r="H50" s="6"/>
      <c r="I50" s="6"/>
      <c r="J50" s="6"/>
      <c r="K50" s="6"/>
      <c r="L50" s="6"/>
      <c r="M50" s="6"/>
    </row>
    <row r="51" spans="5:8" ht="15">
      <c r="E51" s="1"/>
      <c r="H51" s="2"/>
    </row>
    <row r="52" ht="12.75">
      <c r="E52" s="1"/>
    </row>
    <row r="53" ht="12.75">
      <c r="E53" s="1"/>
    </row>
    <row r="54" ht="12.75">
      <c r="E54" s="1"/>
    </row>
    <row r="55" ht="12.75">
      <c r="E55" s="1"/>
    </row>
    <row r="56" ht="12.75">
      <c r="E56" s="1"/>
    </row>
    <row r="57" ht="12.75">
      <c r="E57" s="1"/>
    </row>
    <row r="58" ht="12.75">
      <c r="E58" s="1"/>
    </row>
    <row r="59" ht="12.75">
      <c r="E59" s="1"/>
    </row>
    <row r="60" ht="12.75">
      <c r="E60" s="1"/>
    </row>
    <row r="61" ht="12.75">
      <c r="E61" s="1"/>
    </row>
    <row r="62" ht="12.75">
      <c r="E62" s="1"/>
    </row>
    <row r="63" ht="12.75">
      <c r="E63" s="1"/>
    </row>
    <row r="64" ht="12.75">
      <c r="E64" s="1"/>
    </row>
    <row r="65" ht="12.75">
      <c r="E65" s="1"/>
    </row>
    <row r="66" ht="12.75">
      <c r="E66" s="1"/>
    </row>
    <row r="67" ht="12.75">
      <c r="E67" s="1"/>
    </row>
    <row r="68" ht="12.75">
      <c r="E68" s="1"/>
    </row>
    <row r="69" ht="12.75">
      <c r="E69" s="1"/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4" ht="12.75">
      <c r="E74" s="1"/>
    </row>
    <row r="75" ht="12.75">
      <c r="E75" s="1"/>
    </row>
    <row r="76" ht="12.75">
      <c r="E76" s="1"/>
    </row>
    <row r="77" ht="12.75">
      <c r="E77" s="1"/>
    </row>
    <row r="78" ht="12.75">
      <c r="E78" s="1"/>
    </row>
    <row r="79" ht="12.75">
      <c r="E79" s="1"/>
    </row>
    <row r="80" ht="12.75">
      <c r="E80" s="1"/>
    </row>
    <row r="81" ht="12.75">
      <c r="E81" s="1"/>
    </row>
    <row r="82" ht="12.75">
      <c r="E82" s="1"/>
    </row>
    <row r="83" ht="12.75">
      <c r="E83" s="1"/>
    </row>
    <row r="84" ht="12.75">
      <c r="E84" s="1"/>
    </row>
    <row r="85" ht="12.75">
      <c r="E85" s="1"/>
    </row>
    <row r="86" ht="12.75">
      <c r="E86" s="1"/>
    </row>
    <row r="87" ht="12.75">
      <c r="E87" s="1"/>
    </row>
    <row r="88" ht="12.75">
      <c r="E88" s="1"/>
    </row>
    <row r="89" ht="12.75">
      <c r="E89" s="1"/>
    </row>
    <row r="90" ht="12.75">
      <c r="E90" s="1"/>
    </row>
    <row r="91" ht="12.75">
      <c r="E91" s="1"/>
    </row>
    <row r="92" ht="12.75">
      <c r="E92" s="1"/>
    </row>
    <row r="93" ht="12.75">
      <c r="E93" s="1"/>
    </row>
    <row r="94" ht="12.75">
      <c r="E94" s="1"/>
    </row>
    <row r="95" ht="12.75">
      <c r="E95" s="1"/>
    </row>
    <row r="96" ht="12.75">
      <c r="E96" s="1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spans="1:5" ht="24">
      <c r="A139" s="121" t="s">
        <v>150</v>
      </c>
      <c r="E139" s="1"/>
    </row>
    <row r="140" spans="1:8" ht="12.75">
      <c r="A140" s="215"/>
      <c r="B140" s="215"/>
      <c r="C140" s="215"/>
      <c r="D140" s="215"/>
      <c r="E140" s="215"/>
      <c r="F140" s="215"/>
      <c r="G140" s="215"/>
      <c r="H140" s="215"/>
    </row>
    <row r="141" spans="1:8" ht="12.75">
      <c r="A141" s="215"/>
      <c r="B141" s="215"/>
      <c r="C141" s="215"/>
      <c r="D141" s="215"/>
      <c r="E141" s="215"/>
      <c r="F141" s="215"/>
      <c r="G141" s="215"/>
      <c r="H141" s="215"/>
    </row>
    <row r="142" spans="1:8" ht="12.75">
      <c r="A142" s="215"/>
      <c r="B142" s="215"/>
      <c r="C142" s="215"/>
      <c r="D142" s="215"/>
      <c r="E142" s="215"/>
      <c r="F142" s="215"/>
      <c r="G142" s="215"/>
      <c r="H142" s="215"/>
    </row>
    <row r="143" spans="1:8" ht="12.75">
      <c r="A143" s="215"/>
      <c r="B143" s="215"/>
      <c r="C143" s="215"/>
      <c r="D143" s="215"/>
      <c r="E143" s="215"/>
      <c r="F143" s="215"/>
      <c r="G143" s="215"/>
      <c r="H143" s="215"/>
    </row>
    <row r="144" spans="1:8" ht="12.75">
      <c r="A144" s="215"/>
      <c r="B144" s="215"/>
      <c r="C144" s="215"/>
      <c r="D144" s="215"/>
      <c r="E144" s="215"/>
      <c r="F144" s="215"/>
      <c r="G144" s="215"/>
      <c r="H144" s="215"/>
    </row>
    <row r="145" spans="1:8" ht="12.75">
      <c r="A145" s="215"/>
      <c r="B145" s="215"/>
      <c r="C145" s="215"/>
      <c r="D145" s="215"/>
      <c r="E145" s="215"/>
      <c r="F145" s="215"/>
      <c r="G145" s="215"/>
      <c r="H145" s="215"/>
    </row>
    <row r="146" spans="1:8" ht="12.75">
      <c r="A146" s="215"/>
      <c r="B146" s="215"/>
      <c r="C146" s="215"/>
      <c r="D146" s="215"/>
      <c r="E146" s="215"/>
      <c r="F146" s="215"/>
      <c r="G146" s="215"/>
      <c r="H146" s="215"/>
    </row>
    <row r="147" spans="1:8" ht="12.75">
      <c r="A147" s="215"/>
      <c r="B147" s="215"/>
      <c r="C147" s="215"/>
      <c r="D147" s="215"/>
      <c r="E147" s="215"/>
      <c r="F147" s="215"/>
      <c r="G147" s="215"/>
      <c r="H147" s="215"/>
    </row>
    <row r="148" spans="1:8" ht="12.75">
      <c r="A148" s="215"/>
      <c r="B148" s="215"/>
      <c r="C148" s="215"/>
      <c r="D148" s="215"/>
      <c r="E148" s="215"/>
      <c r="F148" s="215"/>
      <c r="G148" s="215"/>
      <c r="H148" s="215"/>
    </row>
    <row r="149" spans="1:8" ht="12.75">
      <c r="A149" s="215"/>
      <c r="B149" s="215"/>
      <c r="C149" s="215"/>
      <c r="D149" s="215"/>
      <c r="E149" s="215"/>
      <c r="F149" s="215"/>
      <c r="G149" s="215"/>
      <c r="H149" s="215"/>
    </row>
    <row r="150" spans="1:8" ht="12.75">
      <c r="A150" s="215"/>
      <c r="B150" s="215"/>
      <c r="C150" s="215"/>
      <c r="D150" s="215"/>
      <c r="E150" s="215"/>
      <c r="F150" s="215"/>
      <c r="G150" s="215"/>
      <c r="H150" s="215"/>
    </row>
    <row r="151" spans="1:8" ht="12.75">
      <c r="A151" s="215"/>
      <c r="B151" s="215"/>
      <c r="C151" s="215"/>
      <c r="D151" s="215"/>
      <c r="E151" s="215"/>
      <c r="F151" s="215"/>
      <c r="G151" s="215"/>
      <c r="H151" s="215"/>
    </row>
    <row r="152" spans="1:8" ht="12.75">
      <c r="A152" s="215"/>
      <c r="B152" s="215"/>
      <c r="C152" s="215"/>
      <c r="D152" s="215"/>
      <c r="E152" s="215"/>
      <c r="F152" s="215"/>
      <c r="G152" s="215"/>
      <c r="H152" s="215"/>
    </row>
    <row r="153" spans="1:8" ht="12.75">
      <c r="A153" s="215"/>
      <c r="B153" s="215"/>
      <c r="C153" s="215"/>
      <c r="D153" s="215"/>
      <c r="E153" s="215"/>
      <c r="F153" s="215"/>
      <c r="G153" s="215"/>
      <c r="H153" s="215"/>
    </row>
    <row r="154" spans="1:8" ht="12.75">
      <c r="A154" s="215"/>
      <c r="B154" s="215"/>
      <c r="C154" s="215"/>
      <c r="D154" s="215"/>
      <c r="E154" s="215"/>
      <c r="F154" s="215"/>
      <c r="G154" s="215"/>
      <c r="H154" s="215"/>
    </row>
    <row r="155" spans="1:8" ht="12.75">
      <c r="A155" s="215"/>
      <c r="B155" s="215"/>
      <c r="C155" s="215"/>
      <c r="D155" s="215"/>
      <c r="E155" s="215"/>
      <c r="F155" s="215"/>
      <c r="G155" s="215"/>
      <c r="H155" s="215"/>
    </row>
    <row r="156" spans="1:8" ht="12.75">
      <c r="A156" s="215"/>
      <c r="B156" s="215"/>
      <c r="C156" s="215"/>
      <c r="D156" s="215"/>
      <c r="E156" s="215"/>
      <c r="F156" s="215"/>
      <c r="G156" s="215"/>
      <c r="H156" s="215"/>
    </row>
    <row r="157" spans="1:8" ht="12.75">
      <c r="A157" s="215"/>
      <c r="B157" s="215"/>
      <c r="C157" s="215"/>
      <c r="D157" s="215"/>
      <c r="E157" s="215"/>
      <c r="F157" s="215"/>
      <c r="G157" s="215"/>
      <c r="H157" s="215"/>
    </row>
    <row r="158" spans="1:8" ht="12.75">
      <c r="A158" s="215"/>
      <c r="B158" s="215"/>
      <c r="C158" s="215"/>
      <c r="D158" s="215"/>
      <c r="E158" s="215"/>
      <c r="F158" s="215"/>
      <c r="G158" s="215"/>
      <c r="H158" s="215"/>
    </row>
    <row r="159" spans="1:8" ht="12.75">
      <c r="A159" s="215"/>
      <c r="B159" s="215"/>
      <c r="C159" s="215"/>
      <c r="D159" s="215"/>
      <c r="E159" s="215"/>
      <c r="F159" s="215"/>
      <c r="G159" s="215"/>
      <c r="H159" s="215"/>
    </row>
    <row r="160" spans="1:8" ht="12.75">
      <c r="A160" s="215"/>
      <c r="B160" s="215"/>
      <c r="C160" s="215"/>
      <c r="D160" s="215"/>
      <c r="E160" s="215"/>
      <c r="F160" s="215"/>
      <c r="G160" s="215"/>
      <c r="H160" s="215"/>
    </row>
    <row r="161" spans="1:8" ht="12.75">
      <c r="A161" s="215"/>
      <c r="B161" s="215"/>
      <c r="C161" s="215"/>
      <c r="D161" s="215"/>
      <c r="E161" s="215"/>
      <c r="F161" s="215"/>
      <c r="G161" s="215"/>
      <c r="H161" s="215"/>
    </row>
    <row r="162" spans="1:8" ht="12.75">
      <c r="A162" s="215"/>
      <c r="B162" s="215"/>
      <c r="C162" s="215"/>
      <c r="D162" s="215"/>
      <c r="E162" s="215"/>
      <c r="F162" s="215"/>
      <c r="G162" s="215"/>
      <c r="H162" s="215"/>
    </row>
    <row r="163" spans="1:8" ht="12.75">
      <c r="A163" s="215"/>
      <c r="B163" s="215"/>
      <c r="C163" s="215"/>
      <c r="D163" s="215"/>
      <c r="E163" s="215"/>
      <c r="F163" s="215"/>
      <c r="G163" s="215"/>
      <c r="H163" s="215"/>
    </row>
    <row r="164" spans="1:8" ht="12.75">
      <c r="A164" s="215"/>
      <c r="B164" s="215"/>
      <c r="C164" s="215"/>
      <c r="D164" s="215"/>
      <c r="E164" s="215"/>
      <c r="F164" s="215"/>
      <c r="G164" s="215"/>
      <c r="H164" s="215"/>
    </row>
    <row r="165" spans="1:8" ht="12.75">
      <c r="A165" s="215"/>
      <c r="B165" s="215"/>
      <c r="C165" s="215"/>
      <c r="D165" s="215"/>
      <c r="E165" s="215"/>
      <c r="F165" s="215"/>
      <c r="G165" s="215"/>
      <c r="H165" s="215"/>
    </row>
    <row r="166" spans="1:8" ht="12.75">
      <c r="A166" s="215"/>
      <c r="B166" s="215"/>
      <c r="C166" s="215"/>
      <c r="D166" s="215"/>
      <c r="E166" s="215"/>
      <c r="F166" s="215"/>
      <c r="G166" s="215"/>
      <c r="H166" s="215"/>
    </row>
    <row r="167" spans="1:8" ht="12.75">
      <c r="A167" s="215"/>
      <c r="B167" s="215"/>
      <c r="C167" s="215"/>
      <c r="D167" s="215"/>
      <c r="E167" s="215"/>
      <c r="F167" s="215"/>
      <c r="G167" s="215"/>
      <c r="H167" s="215"/>
    </row>
    <row r="168" spans="1:8" ht="12.75">
      <c r="A168" s="215"/>
      <c r="B168" s="215"/>
      <c r="C168" s="215"/>
      <c r="D168" s="215"/>
      <c r="E168" s="215"/>
      <c r="F168" s="215"/>
      <c r="G168" s="215"/>
      <c r="H168" s="215"/>
    </row>
    <row r="169" spans="1:8" ht="12.75">
      <c r="A169" s="215"/>
      <c r="B169" s="215"/>
      <c r="C169" s="215"/>
      <c r="D169" s="215"/>
      <c r="E169" s="215"/>
      <c r="F169" s="215"/>
      <c r="G169" s="215"/>
      <c r="H169" s="215"/>
    </row>
    <row r="170" spans="1:8" ht="12.75">
      <c r="A170" s="215"/>
      <c r="B170" s="215"/>
      <c r="C170" s="215"/>
      <c r="D170" s="215"/>
      <c r="E170" s="215"/>
      <c r="F170" s="215"/>
      <c r="G170" s="215"/>
      <c r="H170" s="215"/>
    </row>
    <row r="171" spans="1:8" ht="12.75">
      <c r="A171" s="215"/>
      <c r="B171" s="215"/>
      <c r="C171" s="215"/>
      <c r="D171" s="215"/>
      <c r="E171" s="215"/>
      <c r="F171" s="215"/>
      <c r="G171" s="215"/>
      <c r="H171" s="215"/>
    </row>
    <row r="172" spans="1:8" ht="12.75">
      <c r="A172" s="215"/>
      <c r="B172" s="215"/>
      <c r="C172" s="215"/>
      <c r="D172" s="215"/>
      <c r="E172" s="215"/>
      <c r="F172" s="215"/>
      <c r="G172" s="215"/>
      <c r="H172" s="215"/>
    </row>
    <row r="173" spans="1:8" ht="12.75">
      <c r="A173" s="215"/>
      <c r="B173" s="215"/>
      <c r="C173" s="215"/>
      <c r="D173" s="215"/>
      <c r="E173" s="215"/>
      <c r="F173" s="215"/>
      <c r="G173" s="215"/>
      <c r="H173" s="215"/>
    </row>
    <row r="174" spans="1:8" ht="12.75">
      <c r="A174" s="215"/>
      <c r="B174" s="215"/>
      <c r="C174" s="215"/>
      <c r="D174" s="215"/>
      <c r="E174" s="215"/>
      <c r="F174" s="215"/>
      <c r="G174" s="215"/>
      <c r="H174" s="215"/>
    </row>
    <row r="175" spans="1:8" ht="12.75">
      <c r="A175" s="215"/>
      <c r="B175" s="215"/>
      <c r="C175" s="215"/>
      <c r="D175" s="215"/>
      <c r="E175" s="215"/>
      <c r="F175" s="215"/>
      <c r="G175" s="215"/>
      <c r="H175" s="215"/>
    </row>
    <row r="176" spans="1:8" ht="12.75">
      <c r="A176" s="215"/>
      <c r="B176" s="215"/>
      <c r="C176" s="215"/>
      <c r="D176" s="215"/>
      <c r="E176" s="215"/>
      <c r="F176" s="215"/>
      <c r="G176" s="215"/>
      <c r="H176" s="215"/>
    </row>
    <row r="177" spans="1:8" ht="12.75">
      <c r="A177" s="215"/>
      <c r="B177" s="215"/>
      <c r="C177" s="215"/>
      <c r="D177" s="215"/>
      <c r="E177" s="215"/>
      <c r="F177" s="215"/>
      <c r="G177" s="215"/>
      <c r="H177" s="215"/>
    </row>
    <row r="178" spans="1:8" ht="12.75">
      <c r="A178" s="215"/>
      <c r="B178" s="215"/>
      <c r="C178" s="215"/>
      <c r="D178" s="215"/>
      <c r="E178" s="215"/>
      <c r="F178" s="215"/>
      <c r="G178" s="215"/>
      <c r="H178" s="215"/>
    </row>
    <row r="179" spans="1:8" ht="12.75">
      <c r="A179" s="215"/>
      <c r="B179" s="215"/>
      <c r="C179" s="215"/>
      <c r="D179" s="215"/>
      <c r="E179" s="215"/>
      <c r="F179" s="215"/>
      <c r="G179" s="215"/>
      <c r="H179" s="215"/>
    </row>
    <row r="180" spans="1:8" ht="12.75">
      <c r="A180" s="215"/>
      <c r="B180" s="215"/>
      <c r="C180" s="215"/>
      <c r="D180" s="215"/>
      <c r="E180" s="215"/>
      <c r="F180" s="215"/>
      <c r="G180" s="215"/>
      <c r="H180" s="215"/>
    </row>
    <row r="181" spans="1:8" ht="12.75">
      <c r="A181" s="215"/>
      <c r="B181" s="215"/>
      <c r="C181" s="215"/>
      <c r="D181" s="215"/>
      <c r="E181" s="215"/>
      <c r="F181" s="215"/>
      <c r="G181" s="215"/>
      <c r="H181" s="215"/>
    </row>
    <row r="182" spans="1:8" ht="12.75">
      <c r="A182" s="215"/>
      <c r="B182" s="215"/>
      <c r="C182" s="215"/>
      <c r="D182" s="215"/>
      <c r="E182" s="215"/>
      <c r="F182" s="215"/>
      <c r="G182" s="215"/>
      <c r="H182" s="215"/>
    </row>
    <row r="183" spans="1:8" ht="12.75">
      <c r="A183" s="215"/>
      <c r="B183" s="215"/>
      <c r="C183" s="215"/>
      <c r="D183" s="215"/>
      <c r="E183" s="215"/>
      <c r="F183" s="215"/>
      <c r="G183" s="215"/>
      <c r="H183" s="215"/>
    </row>
    <row r="184" spans="1:8" ht="12.75">
      <c r="A184" s="215"/>
      <c r="B184" s="215"/>
      <c r="C184" s="215"/>
      <c r="D184" s="215"/>
      <c r="E184" s="215"/>
      <c r="F184" s="215"/>
      <c r="G184" s="215"/>
      <c r="H184" s="215"/>
    </row>
    <row r="185" spans="1:8" ht="12.75">
      <c r="A185" s="215"/>
      <c r="B185" s="215"/>
      <c r="C185" s="215"/>
      <c r="D185" s="215"/>
      <c r="E185" s="215"/>
      <c r="F185" s="215"/>
      <c r="G185" s="215"/>
      <c r="H185" s="215"/>
    </row>
    <row r="186" spans="1:8" ht="12.75">
      <c r="A186" s="215"/>
      <c r="B186" s="215"/>
      <c r="C186" s="215"/>
      <c r="D186" s="215"/>
      <c r="E186" s="215"/>
      <c r="F186" s="215"/>
      <c r="G186" s="215"/>
      <c r="H186" s="215"/>
    </row>
    <row r="187" spans="1:8" ht="12.75">
      <c r="A187" s="215"/>
      <c r="B187" s="215"/>
      <c r="C187" s="215"/>
      <c r="D187" s="215"/>
      <c r="E187" s="215"/>
      <c r="F187" s="215"/>
      <c r="G187" s="215"/>
      <c r="H187" s="215"/>
    </row>
    <row r="188" spans="1:8" ht="12.75">
      <c r="A188" s="215"/>
      <c r="B188" s="215"/>
      <c r="C188" s="215"/>
      <c r="D188" s="215"/>
      <c r="E188" s="215"/>
      <c r="F188" s="215"/>
      <c r="G188" s="215"/>
      <c r="H188" s="215"/>
    </row>
    <row r="189" spans="1:8" ht="12.75">
      <c r="A189" s="215"/>
      <c r="B189" s="215"/>
      <c r="C189" s="215"/>
      <c r="D189" s="215"/>
      <c r="E189" s="215"/>
      <c r="F189" s="215"/>
      <c r="G189" s="215"/>
      <c r="H189" s="215"/>
    </row>
    <row r="190" spans="1:8" ht="12.75">
      <c r="A190" s="215"/>
      <c r="B190" s="215"/>
      <c r="C190" s="215"/>
      <c r="D190" s="215"/>
      <c r="E190" s="215"/>
      <c r="F190" s="215"/>
      <c r="G190" s="215"/>
      <c r="H190" s="215"/>
    </row>
    <row r="191" spans="1:8" ht="12.75">
      <c r="A191" s="215"/>
      <c r="B191" s="215"/>
      <c r="C191" s="215"/>
      <c r="D191" s="215"/>
      <c r="E191" s="215"/>
      <c r="F191" s="215"/>
      <c r="G191" s="215"/>
      <c r="H191" s="215"/>
    </row>
    <row r="192" spans="1:8" ht="12.75">
      <c r="A192" s="215"/>
      <c r="B192" s="215"/>
      <c r="C192" s="215"/>
      <c r="D192" s="215"/>
      <c r="E192" s="215"/>
      <c r="F192" s="215"/>
      <c r="G192" s="215"/>
      <c r="H192" s="215"/>
    </row>
    <row r="193" spans="1:8" ht="12.75">
      <c r="A193" s="215"/>
      <c r="B193" s="215"/>
      <c r="C193" s="215"/>
      <c r="D193" s="215"/>
      <c r="E193" s="215"/>
      <c r="F193" s="215"/>
      <c r="G193" s="215"/>
      <c r="H193" s="215"/>
    </row>
    <row r="194" spans="1:8" ht="12.75">
      <c r="A194" s="215"/>
      <c r="B194" s="215"/>
      <c r="C194" s="215"/>
      <c r="D194" s="215"/>
      <c r="E194" s="215"/>
      <c r="F194" s="215"/>
      <c r="G194" s="215"/>
      <c r="H194" s="215"/>
    </row>
    <row r="195" spans="1:8" ht="12.75">
      <c r="A195" s="215"/>
      <c r="B195" s="215"/>
      <c r="C195" s="215"/>
      <c r="D195" s="215"/>
      <c r="E195" s="215"/>
      <c r="F195" s="215"/>
      <c r="G195" s="215"/>
      <c r="H195" s="215"/>
    </row>
    <row r="196" spans="1:8" ht="12.75">
      <c r="A196" s="215"/>
      <c r="B196" s="215"/>
      <c r="C196" s="215"/>
      <c r="D196" s="215"/>
      <c r="E196" s="215"/>
      <c r="F196" s="215"/>
      <c r="G196" s="215"/>
      <c r="H196" s="215"/>
    </row>
    <row r="197" spans="1:8" ht="12.75">
      <c r="A197" s="215"/>
      <c r="B197" s="215"/>
      <c r="C197" s="215"/>
      <c r="D197" s="215"/>
      <c r="E197" s="215"/>
      <c r="F197" s="215"/>
      <c r="G197" s="215"/>
      <c r="H197" s="215"/>
    </row>
    <row r="198" spans="1:8" ht="12.75">
      <c r="A198" s="215"/>
      <c r="B198" s="215"/>
      <c r="C198" s="215"/>
      <c r="D198" s="215"/>
      <c r="E198" s="215"/>
      <c r="F198" s="215"/>
      <c r="G198" s="215"/>
      <c r="H198" s="215"/>
    </row>
    <row r="199" spans="1:8" ht="12.75">
      <c r="A199" s="215"/>
      <c r="B199" s="215"/>
      <c r="C199" s="215"/>
      <c r="D199" s="215"/>
      <c r="E199" s="215"/>
      <c r="F199" s="215"/>
      <c r="G199" s="215"/>
      <c r="H199" s="215"/>
    </row>
    <row r="200" spans="1:8" ht="12.75">
      <c r="A200" s="215"/>
      <c r="B200" s="215"/>
      <c r="C200" s="215"/>
      <c r="D200" s="215"/>
      <c r="E200" s="215"/>
      <c r="F200" s="215"/>
      <c r="G200" s="215"/>
      <c r="H200" s="215"/>
    </row>
    <row r="201" spans="1:8" ht="12.75">
      <c r="A201" s="215"/>
      <c r="B201" s="215"/>
      <c r="C201" s="215"/>
      <c r="D201" s="215"/>
      <c r="E201" s="215"/>
      <c r="F201" s="215"/>
      <c r="G201" s="215"/>
      <c r="H201" s="215"/>
    </row>
    <row r="202" spans="1:8" ht="12.75">
      <c r="A202" s="215"/>
      <c r="B202" s="215"/>
      <c r="C202" s="215"/>
      <c r="D202" s="215"/>
      <c r="E202" s="215"/>
      <c r="F202" s="215"/>
      <c r="G202" s="215"/>
      <c r="H202" s="215"/>
    </row>
    <row r="203" spans="1:8" ht="12.75">
      <c r="A203" s="215"/>
      <c r="B203" s="215"/>
      <c r="C203" s="215"/>
      <c r="D203" s="215"/>
      <c r="E203" s="215"/>
      <c r="F203" s="215"/>
      <c r="G203" s="215"/>
      <c r="H203" s="215"/>
    </row>
    <row r="204" spans="1:8" ht="12.75">
      <c r="A204" s="215"/>
      <c r="B204" s="215"/>
      <c r="C204" s="215"/>
      <c r="D204" s="215"/>
      <c r="E204" s="215"/>
      <c r="F204" s="215"/>
      <c r="G204" s="215"/>
      <c r="H204" s="215"/>
    </row>
    <row r="205" spans="1:8" ht="12.75">
      <c r="A205" s="215"/>
      <c r="B205" s="215"/>
      <c r="C205" s="215"/>
      <c r="D205" s="215"/>
      <c r="E205" s="215"/>
      <c r="F205" s="215"/>
      <c r="G205" s="215"/>
      <c r="H205" s="215"/>
    </row>
    <row r="206" spans="1:8" ht="12.75">
      <c r="A206" s="215"/>
      <c r="B206" s="215"/>
      <c r="C206" s="215"/>
      <c r="D206" s="215"/>
      <c r="E206" s="215"/>
      <c r="F206" s="215"/>
      <c r="G206" s="215"/>
      <c r="H206" s="215"/>
    </row>
    <row r="207" spans="1:8" ht="12.75">
      <c r="A207" s="215"/>
      <c r="B207" s="215"/>
      <c r="C207" s="215"/>
      <c r="D207" s="215"/>
      <c r="E207" s="215"/>
      <c r="F207" s="215"/>
      <c r="G207" s="215"/>
      <c r="H207" s="215"/>
    </row>
    <row r="208" spans="1:8" ht="12.75">
      <c r="A208" s="215"/>
      <c r="B208" s="215"/>
      <c r="C208" s="215"/>
      <c r="D208" s="215"/>
      <c r="E208" s="215"/>
      <c r="F208" s="215"/>
      <c r="G208" s="215"/>
      <c r="H208" s="215"/>
    </row>
    <row r="209" spans="1:8" ht="12.75">
      <c r="A209" s="215"/>
      <c r="B209" s="215"/>
      <c r="C209" s="215"/>
      <c r="D209" s="215"/>
      <c r="E209" s="215"/>
      <c r="F209" s="215"/>
      <c r="G209" s="215"/>
      <c r="H209" s="215"/>
    </row>
    <row r="210" spans="1:8" ht="12.75">
      <c r="A210" s="215"/>
      <c r="B210" s="215"/>
      <c r="C210" s="215"/>
      <c r="D210" s="215"/>
      <c r="E210" s="215"/>
      <c r="F210" s="215"/>
      <c r="G210" s="215"/>
      <c r="H210" s="215"/>
    </row>
    <row r="211" spans="1:8" ht="12.75">
      <c r="A211" s="215"/>
      <c r="B211" s="215"/>
      <c r="C211" s="215"/>
      <c r="D211" s="215"/>
      <c r="E211" s="215"/>
      <c r="F211" s="215"/>
      <c r="G211" s="215"/>
      <c r="H211" s="215"/>
    </row>
    <row r="212" spans="1:8" ht="12.75">
      <c r="A212" s="215"/>
      <c r="B212" s="215"/>
      <c r="C212" s="215"/>
      <c r="D212" s="215"/>
      <c r="E212" s="215"/>
      <c r="F212" s="215"/>
      <c r="G212" s="215"/>
      <c r="H212" s="215"/>
    </row>
    <row r="213" spans="1:8" ht="12.75">
      <c r="A213" s="215"/>
      <c r="B213" s="215"/>
      <c r="C213" s="215"/>
      <c r="D213" s="215"/>
      <c r="E213" s="215"/>
      <c r="F213" s="215"/>
      <c r="G213" s="215"/>
      <c r="H213" s="215"/>
    </row>
    <row r="214" spans="1:8" ht="12.75">
      <c r="A214" s="215"/>
      <c r="B214" s="215"/>
      <c r="C214" s="215"/>
      <c r="D214" s="215"/>
      <c r="E214" s="215"/>
      <c r="F214" s="215"/>
      <c r="G214" s="215"/>
      <c r="H214" s="215"/>
    </row>
    <row r="215" spans="1:8" ht="12.75">
      <c r="A215" s="215"/>
      <c r="B215" s="215"/>
      <c r="C215" s="215"/>
      <c r="D215" s="215"/>
      <c r="E215" s="215"/>
      <c r="F215" s="215"/>
      <c r="G215" s="215"/>
      <c r="H215" s="215"/>
    </row>
    <row r="216" spans="1:8" ht="12.75">
      <c r="A216" s="215"/>
      <c r="B216" s="215"/>
      <c r="C216" s="215"/>
      <c r="D216" s="215"/>
      <c r="E216" s="215"/>
      <c r="F216" s="215"/>
      <c r="G216" s="215"/>
      <c r="H216" s="215"/>
    </row>
    <row r="217" ht="12.75">
      <c r="E217" s="1"/>
    </row>
    <row r="218" ht="12.75">
      <c r="E218" s="1"/>
    </row>
    <row r="219" spans="1:5" ht="20.25">
      <c r="A219" s="5" t="s">
        <v>17</v>
      </c>
      <c r="B219" s="5"/>
      <c r="C219" s="5"/>
      <c r="D219" s="5"/>
      <c r="E219" s="1"/>
    </row>
    <row r="220" spans="1:6" ht="18" customHeight="1">
      <c r="A220" s="35" t="s">
        <v>45</v>
      </c>
      <c r="B220" s="35">
        <f>3*$B$39/($B$39^2+$B$39+1)</f>
        <v>1</v>
      </c>
      <c r="C220" s="35"/>
      <c r="D220" s="35" t="s">
        <v>72</v>
      </c>
      <c r="E220" s="36"/>
      <c r="F220" s="35"/>
    </row>
    <row r="221" spans="1:6" ht="13.5">
      <c r="A221" s="35" t="s">
        <v>46</v>
      </c>
      <c r="B221" s="35">
        <f>3*($B$39^2-$B$39+1)/(4*$B$39^2-5*$B$39+4)</f>
        <v>1</v>
      </c>
      <c r="C221" s="35"/>
      <c r="D221" s="35"/>
      <c r="E221" s="36"/>
      <c r="F221" s="35"/>
    </row>
    <row r="222" spans="1:6" ht="13.5">
      <c r="A222" s="35" t="s">
        <v>41</v>
      </c>
      <c r="B222" s="35">
        <f>IF($B$39&lt;1,B220,B221)</f>
        <v>1</v>
      </c>
      <c r="C222" s="35"/>
      <c r="D222" s="35"/>
      <c r="E222" s="36"/>
      <c r="F222" s="35"/>
    </row>
    <row r="223" spans="1:6" ht="13.5">
      <c r="A223" s="35" t="s">
        <v>42</v>
      </c>
      <c r="B223" s="35">
        <f>B220</f>
        <v>1</v>
      </c>
      <c r="C223" s="35"/>
      <c r="D223" s="35"/>
      <c r="E223" s="36"/>
      <c r="F223" s="35"/>
    </row>
    <row r="224" spans="1:6" ht="13.5">
      <c r="A224" s="35"/>
      <c r="B224" s="35"/>
      <c r="C224" s="35"/>
      <c r="D224" s="35"/>
      <c r="E224" s="36"/>
      <c r="F224" s="35"/>
    </row>
    <row r="225" spans="1:6" ht="17.25" customHeight="1">
      <c r="A225" s="35" t="s">
        <v>47</v>
      </c>
      <c r="B225" s="35">
        <f>3*$C$39/($C$39^2+$C$39+1)</f>
        <v>1</v>
      </c>
      <c r="C225" s="35"/>
      <c r="D225" s="35"/>
      <c r="E225" s="36"/>
      <c r="F225" s="35"/>
    </row>
    <row r="226" spans="1:6" ht="13.5">
      <c r="A226" s="35" t="s">
        <v>48</v>
      </c>
      <c r="B226" s="35">
        <f>3*($C$39^2-$C$39+1)/(4*$C$39^2-5*$C$39+4)</f>
        <v>1</v>
      </c>
      <c r="C226" s="35"/>
      <c r="D226" s="35"/>
      <c r="E226" s="36"/>
      <c r="F226" s="35"/>
    </row>
    <row r="227" spans="1:6" ht="13.5">
      <c r="A227" s="35" t="s">
        <v>44</v>
      </c>
      <c r="B227" s="35">
        <f>IF($C$39&lt;1,B225,B226)</f>
        <v>1</v>
      </c>
      <c r="C227" s="35"/>
      <c r="D227" s="35"/>
      <c r="E227" s="36"/>
      <c r="F227" s="35"/>
    </row>
    <row r="228" spans="1:6" ht="13.5">
      <c r="A228" s="35" t="s">
        <v>43</v>
      </c>
      <c r="B228" s="35">
        <f>B225</f>
        <v>1</v>
      </c>
      <c r="C228" s="35"/>
      <c r="D228" s="35"/>
      <c r="E228" s="36"/>
      <c r="F228" s="35"/>
    </row>
    <row r="229" spans="1:6" ht="13.5">
      <c r="A229" s="35"/>
      <c r="B229" s="35"/>
      <c r="C229" s="35"/>
      <c r="D229" s="35"/>
      <c r="E229" s="36"/>
      <c r="F229" s="35"/>
    </row>
    <row r="230" spans="1:6" ht="13.5">
      <c r="A230" s="35" t="s">
        <v>49</v>
      </c>
      <c r="B230" s="35">
        <f>1/($A$39/B222+(1-$A$39)/B227)</f>
        <v>1</v>
      </c>
      <c r="C230" s="35"/>
      <c r="D230" s="35"/>
      <c r="E230" s="36"/>
      <c r="F230" s="35"/>
    </row>
    <row r="231" spans="1:6" ht="13.5">
      <c r="A231" s="35" t="s">
        <v>50</v>
      </c>
      <c r="B231" s="35">
        <f>1/($A$39/B223+(1-$A$39)/B228)</f>
        <v>1</v>
      </c>
      <c r="C231" s="35"/>
      <c r="D231" s="35"/>
      <c r="E231" s="36"/>
      <c r="F231" s="35"/>
    </row>
    <row r="232" spans="1:6" ht="13.5">
      <c r="A232" s="35"/>
      <c r="B232" s="35"/>
      <c r="C232" s="35"/>
      <c r="D232" s="35"/>
      <c r="E232" s="36"/>
      <c r="F232" s="35"/>
    </row>
    <row r="233" spans="1:6" ht="13.5">
      <c r="A233" s="35" t="s">
        <v>51</v>
      </c>
      <c r="B233" s="35">
        <f>B230</f>
        <v>1</v>
      </c>
      <c r="C233" s="35"/>
      <c r="D233" s="35" t="s">
        <v>71</v>
      </c>
      <c r="E233" s="36"/>
      <c r="F233" s="35"/>
    </row>
    <row r="234" spans="1:6" ht="13.5">
      <c r="A234" s="35" t="s">
        <v>52</v>
      </c>
      <c r="B234" s="35">
        <f>IF(B231=1,-1,-B231*(1-B230)/(1-B231))</f>
        <v>-1</v>
      </c>
      <c r="C234" s="35"/>
      <c r="D234" s="35" t="s">
        <v>71</v>
      </c>
      <c r="E234" s="36"/>
      <c r="F234" s="35"/>
    </row>
    <row r="235" spans="1:6" ht="13.5">
      <c r="A235" s="35"/>
      <c r="B235" s="35"/>
      <c r="C235" s="35"/>
      <c r="D235" s="35"/>
      <c r="E235" s="36"/>
      <c r="F235" s="35"/>
    </row>
    <row r="236" spans="1:7" ht="15">
      <c r="A236" s="35" t="s">
        <v>1</v>
      </c>
      <c r="B236" s="35">
        <f>$A$47/$B$47</f>
        <v>0.32</v>
      </c>
      <c r="C236" s="35"/>
      <c r="D236" s="35" t="s">
        <v>18</v>
      </c>
      <c r="E236" s="35"/>
      <c r="F236" s="35"/>
      <c r="G236" s="11"/>
    </row>
    <row r="237" spans="1:9" s="11" customFormat="1" ht="15">
      <c r="A237" s="37" t="s">
        <v>27</v>
      </c>
      <c r="B237" s="38">
        <f>$E$47/$F$47</f>
        <v>0.16666666666666669</v>
      </c>
      <c r="C237" s="37"/>
      <c r="D237" s="37"/>
      <c r="E237" s="37"/>
      <c r="F237" s="37"/>
      <c r="G237" s="8"/>
      <c r="H237" s="8"/>
      <c r="I237" s="8"/>
    </row>
    <row r="238" spans="1:7" ht="15">
      <c r="A238" s="35" t="s">
        <v>2</v>
      </c>
      <c r="B238" s="36">
        <f>$C$47-$D$47</f>
        <v>0.001</v>
      </c>
      <c r="C238" s="35"/>
      <c r="D238" s="35" t="s">
        <v>19</v>
      </c>
      <c r="E238" s="35"/>
      <c r="F238" s="35"/>
      <c r="G238" s="11"/>
    </row>
    <row r="240" spans="5:13" ht="12.75">
      <c r="E240" t="s">
        <v>3</v>
      </c>
      <c r="F240" t="s">
        <v>4</v>
      </c>
      <c r="G240" t="s">
        <v>5</v>
      </c>
      <c r="H240" t="s">
        <v>6</v>
      </c>
      <c r="M240" t="s">
        <v>16</v>
      </c>
    </row>
    <row r="241" spans="1:23" ht="12.75">
      <c r="A241" t="s">
        <v>8</v>
      </c>
      <c r="B241" t="s">
        <v>23</v>
      </c>
      <c r="C241" t="s">
        <v>22</v>
      </c>
      <c r="D241" t="s">
        <v>24</v>
      </c>
      <c r="E241" t="s">
        <v>9</v>
      </c>
      <c r="F241" t="s">
        <v>10</v>
      </c>
      <c r="G241" t="s">
        <v>11</v>
      </c>
      <c r="H241" t="s">
        <v>32</v>
      </c>
      <c r="I241" t="s">
        <v>12</v>
      </c>
      <c r="J241" t="s">
        <v>12</v>
      </c>
      <c r="M241" t="s">
        <v>15</v>
      </c>
      <c r="Q241" t="s">
        <v>31</v>
      </c>
      <c r="R241" t="s">
        <v>32</v>
      </c>
      <c r="S241" t="s">
        <v>33</v>
      </c>
      <c r="T241" t="s">
        <v>15</v>
      </c>
      <c r="W241" t="s">
        <v>82</v>
      </c>
    </row>
    <row r="243" spans="1:25" ht="12.75">
      <c r="A243">
        <v>0.001</v>
      </c>
      <c r="B243">
        <f aca="true" t="shared" si="0" ref="B243:B274">IF(A243&lt;$I$39,0,(A243-$I$39)/A243/(1-$I$39))</f>
        <v>0</v>
      </c>
      <c r="C243">
        <f aca="true" t="shared" si="1" ref="C243:C274">IF(A243&lt;$I$39,$B$236,$B$236*(1+B243)/(1-B243))</f>
        <v>0.32</v>
      </c>
      <c r="D243">
        <f aca="true" t="shared" si="2" ref="D243:D274">$B$47*(1-B243)/(1+B243)</f>
        <v>25</v>
      </c>
      <c r="E243">
        <f aca="true" t="shared" si="3" ref="E243:E274">IF(A243&lt;$I$39,$F$39*(1-A243/$H$39),$F$39*(1-$I$39/$H$39))</f>
        <v>0.9983333333333333</v>
      </c>
      <c r="F243">
        <f aca="true" t="shared" si="4" ref="F243:F274">IF(A243&lt;$I$39,$G$39*(1-A243/$I$39),0)</f>
        <v>-0.9983333333333333</v>
      </c>
      <c r="G243">
        <f aca="true" t="shared" si="5" ref="G243:G274">0.5*(E243+C243*F243+SQRT((E243+C243*F243)^2+4*C243*(1-E243-F243)))</f>
        <v>0.9991415929282681</v>
      </c>
      <c r="H243">
        <f aca="true" t="shared" si="6" ref="H243:H274">IF(A243&lt;$I$39,D243*(C243+G243*(1+A243*(C243-1)))/(C243+G243-A243*(C243-1)),D243*(C243+G243*(1+$I$39*(C243-1)))/(C243+G243-$I$39*(C243-1)))</f>
        <v>24.974249999195436</v>
      </c>
      <c r="I243">
        <f>IF(A243&lt;$I$39,D243*(C243+1*(1+A243*(C243-1)))/(C243+1-A243*(C243-1)),I213D133*(C243+1*(1+$I$39*(C243-1)))/(C243+1-$I$39*(C243-1)))</f>
        <v>24.97425568646455</v>
      </c>
      <c r="J243">
        <f aca="true" t="shared" si="7" ref="J243:J274">IF(A243&lt;$I$39,D243*(C243+C243*(1+A243*(C243-1)))/(C243+C243-A243*(C243-1)),D243*(C243+C243*(1+$I$39*(C243-1)))/(C243+C243-$I$39*(C243-1)))</f>
        <v>24.964974714365987</v>
      </c>
      <c r="M243">
        <f aca="true" t="shared" si="8" ref="M243:M274">$D$47+$B$238*(D243/H243-1)/(1/C243-1)</f>
        <v>-0.0009995147943406577</v>
      </c>
      <c r="Q243">
        <f aca="true" t="shared" si="9" ref="Q243:Q274">A243*$G$47+(1-A243)*$H$47</f>
        <v>1998.9</v>
      </c>
      <c r="R243">
        <f aca="true" t="shared" si="10" ref="R243:R274">H243</f>
        <v>24.974249999195436</v>
      </c>
      <c r="S243">
        <f aca="true" t="shared" si="11" ref="S243:S274">IF(A243&lt;$I$39,0,(A243-$I$39)/A243)</f>
        <v>0</v>
      </c>
      <c r="T243">
        <f aca="true" t="shared" si="12" ref="T243:T274">M243</f>
        <v>-0.0009995147943406577</v>
      </c>
      <c r="V243">
        <v>1</v>
      </c>
      <c r="W243">
        <v>-1</v>
      </c>
      <c r="Y243">
        <v>0</v>
      </c>
    </row>
    <row r="244" spans="1:25" ht="12.75">
      <c r="A244">
        <v>0.01</v>
      </c>
      <c r="B244">
        <f t="shared" si="0"/>
        <v>0</v>
      </c>
      <c r="C244">
        <f t="shared" si="1"/>
        <v>0.32</v>
      </c>
      <c r="D244">
        <f t="shared" si="2"/>
        <v>25</v>
      </c>
      <c r="E244">
        <f t="shared" si="3"/>
        <v>0.9833333333333333</v>
      </c>
      <c r="F244">
        <f t="shared" si="4"/>
        <v>-0.9833333333333333</v>
      </c>
      <c r="G244">
        <f t="shared" si="5"/>
        <v>0.9914320913429477</v>
      </c>
      <c r="H244">
        <f t="shared" si="6"/>
        <v>24.743183724814795</v>
      </c>
      <c r="I244">
        <f aca="true" t="shared" si="13" ref="I244:I275">IF(A244&lt;$I$39,D244*(C244+1*(1+A244*(C244-1)))/(C244+1-A244*(C244-1)),D244*(C244+1*(1+$I$39*(C244-1)))/(C244+1-$I$39*(C244-1)))</f>
        <v>24.743744347301778</v>
      </c>
      <c r="J244">
        <f t="shared" si="7"/>
        <v>24.653061224489793</v>
      </c>
      <c r="M244">
        <f t="shared" si="8"/>
        <v>-0.0009951156359230761</v>
      </c>
      <c r="Q244">
        <f t="shared" si="9"/>
        <v>1989</v>
      </c>
      <c r="R244">
        <f t="shared" si="10"/>
        <v>24.743183724814795</v>
      </c>
      <c r="S244">
        <f t="shared" si="11"/>
        <v>0</v>
      </c>
      <c r="T244">
        <f t="shared" si="12"/>
        <v>-0.0009951156359230761</v>
      </c>
      <c r="V244">
        <v>0</v>
      </c>
      <c r="W244">
        <v>0</v>
      </c>
      <c r="Y244">
        <v>1</v>
      </c>
    </row>
    <row r="245" spans="1:23" ht="12.75">
      <c r="A245">
        <f aca="true" t="shared" si="14" ref="A245:A276">A244+0.01</f>
        <v>0.02</v>
      </c>
      <c r="B245">
        <f t="shared" si="0"/>
        <v>0</v>
      </c>
      <c r="C245">
        <f t="shared" si="1"/>
        <v>0.32</v>
      </c>
      <c r="D245">
        <f t="shared" si="2"/>
        <v>25</v>
      </c>
      <c r="E245">
        <f t="shared" si="3"/>
        <v>0.9666666666666667</v>
      </c>
      <c r="F245">
        <f t="shared" si="4"/>
        <v>-0.9666666666666667</v>
      </c>
      <c r="G245">
        <f t="shared" si="5"/>
        <v>0.9829003999591176</v>
      </c>
      <c r="H245">
        <f t="shared" si="6"/>
        <v>24.487895228890903</v>
      </c>
      <c r="I245">
        <f t="shared" si="13"/>
        <v>24.490101979604074</v>
      </c>
      <c r="J245">
        <f t="shared" si="7"/>
        <v>24.313341493268055</v>
      </c>
      <c r="M245">
        <f t="shared" si="8"/>
        <v>-0.0009901587915878696</v>
      </c>
      <c r="Q245">
        <f t="shared" si="9"/>
        <v>1978</v>
      </c>
      <c r="R245">
        <f t="shared" si="10"/>
        <v>24.487895228890903</v>
      </c>
      <c r="S245">
        <f t="shared" si="11"/>
        <v>0</v>
      </c>
      <c r="T245">
        <f t="shared" si="12"/>
        <v>-0.0009901587915878696</v>
      </c>
      <c r="V245">
        <v>-1</v>
      </c>
      <c r="W245">
        <v>1</v>
      </c>
    </row>
    <row r="246" spans="1:20" ht="12.75">
      <c r="A246">
        <f t="shared" si="14"/>
        <v>0.03</v>
      </c>
      <c r="B246">
        <f t="shared" si="0"/>
        <v>0</v>
      </c>
      <c r="C246">
        <f t="shared" si="1"/>
        <v>0.32</v>
      </c>
      <c r="D246">
        <f t="shared" si="2"/>
        <v>25</v>
      </c>
      <c r="E246">
        <f t="shared" si="3"/>
        <v>0.95</v>
      </c>
      <c r="F246">
        <f t="shared" si="4"/>
        <v>-0.95</v>
      </c>
      <c r="G246">
        <f t="shared" si="5"/>
        <v>0.9744054037233648</v>
      </c>
      <c r="H246">
        <f t="shared" si="6"/>
        <v>24.23414768980462</v>
      </c>
      <c r="I246">
        <f t="shared" si="13"/>
        <v>24.239033124440468</v>
      </c>
      <c r="J246">
        <f t="shared" si="7"/>
        <v>23.98061780738946</v>
      </c>
      <c r="M246">
        <f t="shared" si="8"/>
        <v>-0.0009851283778673022</v>
      </c>
      <c r="Q246">
        <f t="shared" si="9"/>
        <v>1967</v>
      </c>
      <c r="R246">
        <f t="shared" si="10"/>
        <v>24.23414768980462</v>
      </c>
      <c r="S246">
        <f t="shared" si="11"/>
        <v>0</v>
      </c>
      <c r="T246">
        <f t="shared" si="12"/>
        <v>-0.0009851283778673022</v>
      </c>
    </row>
    <row r="247" spans="1:20" ht="12.75">
      <c r="A247">
        <f t="shared" si="14"/>
        <v>0.04</v>
      </c>
      <c r="B247">
        <f t="shared" si="0"/>
        <v>0</v>
      </c>
      <c r="C247">
        <f t="shared" si="1"/>
        <v>0.32</v>
      </c>
      <c r="D247">
        <f t="shared" si="2"/>
        <v>25</v>
      </c>
      <c r="E247">
        <f t="shared" si="3"/>
        <v>0.9333333333333333</v>
      </c>
      <c r="F247">
        <f t="shared" si="4"/>
        <v>-0.9333333333333333</v>
      </c>
      <c r="G247">
        <f t="shared" si="5"/>
        <v>0.9659475826714469</v>
      </c>
      <c r="H247">
        <f t="shared" si="6"/>
        <v>23.981954219116083</v>
      </c>
      <c r="I247">
        <f t="shared" si="13"/>
        <v>23.990498812351547</v>
      </c>
      <c r="J247">
        <f t="shared" si="7"/>
        <v>23.654676258992808</v>
      </c>
      <c r="M247">
        <f t="shared" si="8"/>
        <v>-0.0009800232973886296</v>
      </c>
      <c r="Q247">
        <f t="shared" si="9"/>
        <v>1956</v>
      </c>
      <c r="R247">
        <f t="shared" si="10"/>
        <v>23.981954219116083</v>
      </c>
      <c r="S247">
        <f t="shared" si="11"/>
        <v>0</v>
      </c>
      <c r="T247">
        <f t="shared" si="12"/>
        <v>-0.0009800232973886296</v>
      </c>
    </row>
    <row r="248" spans="1:20" ht="12.75">
      <c r="A248">
        <f t="shared" si="14"/>
        <v>0.05</v>
      </c>
      <c r="B248">
        <f t="shared" si="0"/>
        <v>0</v>
      </c>
      <c r="C248">
        <f t="shared" si="1"/>
        <v>0.32</v>
      </c>
      <c r="D248">
        <f t="shared" si="2"/>
        <v>25</v>
      </c>
      <c r="E248">
        <f t="shared" si="3"/>
        <v>0.9166666666666666</v>
      </c>
      <c r="F248">
        <f t="shared" si="4"/>
        <v>-0.9166666666666666</v>
      </c>
      <c r="G248">
        <f t="shared" si="5"/>
        <v>0.9575274187728084</v>
      </c>
      <c r="H248">
        <f t="shared" si="6"/>
        <v>23.731327853203563</v>
      </c>
      <c r="I248">
        <f t="shared" si="13"/>
        <v>23.744460856720824</v>
      </c>
      <c r="J248">
        <f t="shared" si="7"/>
        <v>23.335311572700295</v>
      </c>
      <c r="M248">
        <f t="shared" si="8"/>
        <v>-0.0009748424449562717</v>
      </c>
      <c r="Q248">
        <f t="shared" si="9"/>
        <v>1945</v>
      </c>
      <c r="R248">
        <f t="shared" si="10"/>
        <v>23.731327853203563</v>
      </c>
      <c r="S248">
        <f t="shared" si="11"/>
        <v>0</v>
      </c>
      <c r="T248">
        <f t="shared" si="12"/>
        <v>-0.0009748424449562717</v>
      </c>
    </row>
    <row r="249" spans="1:20" ht="12.75">
      <c r="A249">
        <f t="shared" si="14"/>
        <v>0.060000000000000005</v>
      </c>
      <c r="B249">
        <f t="shared" si="0"/>
        <v>0</v>
      </c>
      <c r="C249">
        <f t="shared" si="1"/>
        <v>0.32</v>
      </c>
      <c r="D249">
        <f t="shared" si="2"/>
        <v>25</v>
      </c>
      <c r="E249">
        <f t="shared" si="3"/>
        <v>0.9</v>
      </c>
      <c r="F249">
        <f t="shared" si="4"/>
        <v>-0.9</v>
      </c>
      <c r="G249">
        <f t="shared" si="5"/>
        <v>0.9491453956921405</v>
      </c>
      <c r="H249">
        <f t="shared" si="6"/>
        <v>23.48228154383831</v>
      </c>
      <c r="I249">
        <f t="shared" si="13"/>
        <v>23.50088183421517</v>
      </c>
      <c r="J249">
        <f t="shared" si="7"/>
        <v>23.02232667450059</v>
      </c>
      <c r="M249">
        <f t="shared" si="8"/>
        <v>-0.0009695847080010056</v>
      </c>
      <c r="Q249">
        <f t="shared" si="9"/>
        <v>1934</v>
      </c>
      <c r="R249">
        <f t="shared" si="10"/>
        <v>23.48228154383831</v>
      </c>
      <c r="S249">
        <f t="shared" si="11"/>
        <v>0</v>
      </c>
      <c r="T249">
        <f t="shared" si="12"/>
        <v>-0.0009695847080010056</v>
      </c>
    </row>
    <row r="250" spans="1:20" ht="12.75">
      <c r="A250">
        <f t="shared" si="14"/>
        <v>0.07</v>
      </c>
      <c r="B250">
        <f t="shared" si="0"/>
        <v>0</v>
      </c>
      <c r="C250">
        <f t="shared" si="1"/>
        <v>0.32</v>
      </c>
      <c r="D250">
        <f t="shared" si="2"/>
        <v>25</v>
      </c>
      <c r="E250">
        <f t="shared" si="3"/>
        <v>0.8833333333333333</v>
      </c>
      <c r="F250">
        <f t="shared" si="4"/>
        <v>-0.8833333333333333</v>
      </c>
      <c r="G250">
        <f t="shared" si="5"/>
        <v>0.9408019985396111</v>
      </c>
      <c r="H250">
        <f t="shared" si="6"/>
        <v>23.23482814850484</v>
      </c>
      <c r="I250">
        <f t="shared" si="13"/>
        <v>23.259725065808713</v>
      </c>
      <c r="J250">
        <f t="shared" si="7"/>
        <v>22.715532286212913</v>
      </c>
      <c r="M250">
        <f t="shared" si="8"/>
        <v>-0.0009642489670559749</v>
      </c>
      <c r="Q250">
        <f t="shared" si="9"/>
        <v>1922.9999999999998</v>
      </c>
      <c r="R250">
        <f t="shared" si="10"/>
        <v>23.23482814850484</v>
      </c>
      <c r="S250">
        <f t="shared" si="11"/>
        <v>0</v>
      </c>
      <c r="T250">
        <f t="shared" si="12"/>
        <v>-0.0009642489670559749</v>
      </c>
    </row>
    <row r="251" spans="1:20" ht="12.75">
      <c r="A251">
        <f t="shared" si="14"/>
        <v>0.08</v>
      </c>
      <c r="B251">
        <f t="shared" si="0"/>
        <v>0</v>
      </c>
      <c r="C251">
        <f t="shared" si="1"/>
        <v>0.32</v>
      </c>
      <c r="D251">
        <f t="shared" si="2"/>
        <v>25</v>
      </c>
      <c r="E251">
        <f t="shared" si="3"/>
        <v>0.8666666666666667</v>
      </c>
      <c r="F251">
        <f t="shared" si="4"/>
        <v>-0.8666666666666667</v>
      </c>
      <c r="G251">
        <f t="shared" si="5"/>
        <v>0.9324977136096988</v>
      </c>
      <c r="H251">
        <f t="shared" si="6"/>
        <v>22.98898042047222</v>
      </c>
      <c r="I251">
        <f t="shared" si="13"/>
        <v>23.020954598370196</v>
      </c>
      <c r="J251">
        <f t="shared" si="7"/>
        <v>22.414746543778804</v>
      </c>
      <c r="M251">
        <f t="shared" si="8"/>
        <v>-0.0009588340962599133</v>
      </c>
      <c r="Q251">
        <f t="shared" si="9"/>
        <v>1912</v>
      </c>
      <c r="R251">
        <f t="shared" si="10"/>
        <v>22.98898042047222</v>
      </c>
      <c r="S251">
        <f t="shared" si="11"/>
        <v>0</v>
      </c>
      <c r="T251">
        <f t="shared" si="12"/>
        <v>-0.0009588340962599133</v>
      </c>
    </row>
    <row r="252" spans="1:20" ht="12.75">
      <c r="A252">
        <f t="shared" si="14"/>
        <v>0.09</v>
      </c>
      <c r="B252">
        <f t="shared" si="0"/>
        <v>0</v>
      </c>
      <c r="C252">
        <f t="shared" si="1"/>
        <v>0.32</v>
      </c>
      <c r="D252">
        <f t="shared" si="2"/>
        <v>25</v>
      </c>
      <c r="E252">
        <f t="shared" si="3"/>
        <v>0.85</v>
      </c>
      <c r="F252">
        <f t="shared" si="4"/>
        <v>-0.85</v>
      </c>
      <c r="G252">
        <f t="shared" si="5"/>
        <v>0.9242330281085831</v>
      </c>
      <c r="H252">
        <f t="shared" si="6"/>
        <v>22.74475099862323</v>
      </c>
      <c r="I252">
        <f t="shared" si="13"/>
        <v>22.78453518679409</v>
      </c>
      <c r="J252">
        <f t="shared" si="7"/>
        <v>22.119794637763835</v>
      </c>
      <c r="M252">
        <f t="shared" si="8"/>
        <v>-0.0009533389638879336</v>
      </c>
      <c r="Q252">
        <f t="shared" si="9"/>
        <v>1901</v>
      </c>
      <c r="R252">
        <f t="shared" si="10"/>
        <v>22.74475099862323</v>
      </c>
      <c r="S252">
        <f t="shared" si="11"/>
        <v>0</v>
      </c>
      <c r="T252">
        <f t="shared" si="12"/>
        <v>-0.0009533389638879336</v>
      </c>
    </row>
    <row r="253" spans="1:20" ht="12.75">
      <c r="A253">
        <f t="shared" si="14"/>
        <v>0.09999999999999999</v>
      </c>
      <c r="B253">
        <f t="shared" si="0"/>
        <v>0</v>
      </c>
      <c r="C253">
        <f t="shared" si="1"/>
        <v>0.32</v>
      </c>
      <c r="D253">
        <f t="shared" si="2"/>
        <v>25</v>
      </c>
      <c r="E253">
        <f t="shared" si="3"/>
        <v>0.8333333333333334</v>
      </c>
      <c r="F253">
        <f t="shared" si="4"/>
        <v>-0.8333333333333334</v>
      </c>
      <c r="G253">
        <f t="shared" si="5"/>
        <v>0.9160084298700769</v>
      </c>
      <c r="H253">
        <f t="shared" si="6"/>
        <v>22.5021523970488</v>
      </c>
      <c r="I253">
        <f t="shared" si="13"/>
        <v>22.55043227665706</v>
      </c>
      <c r="J253">
        <f t="shared" si="7"/>
        <v>21.830508474576273</v>
      </c>
      <c r="M253">
        <f t="shared" si="8"/>
        <v>-0.0009477624329101686</v>
      </c>
      <c r="Q253">
        <f t="shared" si="9"/>
        <v>1890</v>
      </c>
      <c r="R253">
        <f t="shared" si="10"/>
        <v>22.5021523970488</v>
      </c>
      <c r="S253">
        <f t="shared" si="11"/>
        <v>0</v>
      </c>
      <c r="T253">
        <f t="shared" si="12"/>
        <v>-0.0009477624329101686</v>
      </c>
    </row>
    <row r="254" spans="1:20" ht="12.75">
      <c r="A254">
        <f t="shared" si="14"/>
        <v>0.10999999999999999</v>
      </c>
      <c r="B254">
        <f t="shared" si="0"/>
        <v>0</v>
      </c>
      <c r="C254">
        <f t="shared" si="1"/>
        <v>0.32</v>
      </c>
      <c r="D254">
        <f t="shared" si="2"/>
        <v>25</v>
      </c>
      <c r="E254">
        <f t="shared" si="3"/>
        <v>0.8166666666666667</v>
      </c>
      <c r="F254">
        <f t="shared" si="4"/>
        <v>-0.8166666666666667</v>
      </c>
      <c r="G254">
        <f t="shared" si="5"/>
        <v>0.907824407060116</v>
      </c>
      <c r="H254">
        <f t="shared" si="6"/>
        <v>22.261196994416693</v>
      </c>
      <c r="I254">
        <f t="shared" si="13"/>
        <v>22.318611987381704</v>
      </c>
      <c r="J254">
        <f t="shared" si="7"/>
        <v>21.54672635702294</v>
      </c>
      <c r="M254">
        <f t="shared" si="8"/>
        <v>-0.0009421033615784934</v>
      </c>
      <c r="Q254">
        <f t="shared" si="9"/>
        <v>1879</v>
      </c>
      <c r="R254">
        <f t="shared" si="10"/>
        <v>22.261196994416693</v>
      </c>
      <c r="S254">
        <f t="shared" si="11"/>
        <v>0</v>
      </c>
      <c r="T254">
        <f t="shared" si="12"/>
        <v>-0.0009421033615784934</v>
      </c>
    </row>
    <row r="255" spans="1:20" ht="12.75">
      <c r="A255">
        <f t="shared" si="14"/>
        <v>0.11999999999999998</v>
      </c>
      <c r="B255">
        <f t="shared" si="0"/>
        <v>0</v>
      </c>
      <c r="C255">
        <f t="shared" si="1"/>
        <v>0.32</v>
      </c>
      <c r="D255">
        <f t="shared" si="2"/>
        <v>25</v>
      </c>
      <c r="E255">
        <f t="shared" si="3"/>
        <v>0.8</v>
      </c>
      <c r="F255">
        <f t="shared" si="4"/>
        <v>-0.8</v>
      </c>
      <c r="G255">
        <f t="shared" si="5"/>
        <v>0.899681447869857</v>
      </c>
      <c r="H255">
        <f t="shared" si="6"/>
        <v>22.021897023124176</v>
      </c>
      <c r="I255">
        <f t="shared" si="13"/>
        <v>22.08904109589041</v>
      </c>
      <c r="J255">
        <f t="shared" si="7"/>
        <v>21.268292682926827</v>
      </c>
      <c r="M255">
        <f t="shared" si="8"/>
        <v>-0.000936360604041489</v>
      </c>
      <c r="Q255">
        <f t="shared" si="9"/>
        <v>1868</v>
      </c>
      <c r="R255">
        <f t="shared" si="10"/>
        <v>22.021897023124176</v>
      </c>
      <c r="S255">
        <f t="shared" si="11"/>
        <v>0</v>
      </c>
      <c r="T255">
        <f t="shared" si="12"/>
        <v>-0.000936360604041489</v>
      </c>
    </row>
    <row r="256" spans="1:20" ht="12.75">
      <c r="A256">
        <f t="shared" si="14"/>
        <v>0.12999999999999998</v>
      </c>
      <c r="B256">
        <f t="shared" si="0"/>
        <v>0</v>
      </c>
      <c r="C256">
        <f t="shared" si="1"/>
        <v>0.32</v>
      </c>
      <c r="D256">
        <f t="shared" si="2"/>
        <v>25</v>
      </c>
      <c r="E256">
        <f t="shared" si="3"/>
        <v>0.7833333333333333</v>
      </c>
      <c r="F256">
        <f t="shared" si="4"/>
        <v>-0.7833333333333333</v>
      </c>
      <c r="G256">
        <f t="shared" si="5"/>
        <v>0.8915800401974674</v>
      </c>
      <c r="H256">
        <f t="shared" si="6"/>
        <v>21.784264558245525</v>
      </c>
      <c r="I256">
        <f t="shared" si="13"/>
        <v>21.861687020732745</v>
      </c>
      <c r="J256">
        <f t="shared" si="7"/>
        <v>20.995057660626035</v>
      </c>
      <c r="M256">
        <f t="shared" si="8"/>
        <v>-0.0009305330109877318</v>
      </c>
      <c r="Q256">
        <f t="shared" si="9"/>
        <v>1857</v>
      </c>
      <c r="R256">
        <f t="shared" si="10"/>
        <v>21.784264558245525</v>
      </c>
      <c r="S256">
        <f t="shared" si="11"/>
        <v>0</v>
      </c>
      <c r="T256">
        <f t="shared" si="12"/>
        <v>-0.0009305330109877318</v>
      </c>
    </row>
    <row r="257" spans="1:20" ht="12.75">
      <c r="A257">
        <f t="shared" si="14"/>
        <v>0.13999999999999999</v>
      </c>
      <c r="B257">
        <f t="shared" si="0"/>
        <v>0</v>
      </c>
      <c r="C257">
        <f t="shared" si="1"/>
        <v>0.32</v>
      </c>
      <c r="D257">
        <f t="shared" si="2"/>
        <v>25</v>
      </c>
      <c r="E257">
        <f t="shared" si="3"/>
        <v>0.7666666666666667</v>
      </c>
      <c r="F257">
        <f t="shared" si="4"/>
        <v>-0.7666666666666667</v>
      </c>
      <c r="G257">
        <f t="shared" si="5"/>
        <v>0.8835206713187289</v>
      </c>
      <c r="H257">
        <f t="shared" si="6"/>
        <v>21.54831150628662</v>
      </c>
      <c r="I257">
        <f t="shared" si="13"/>
        <v>21.636517806670437</v>
      </c>
      <c r="J257">
        <f t="shared" si="7"/>
        <v>20.726877040261158</v>
      </c>
      <c r="M257">
        <f t="shared" si="8"/>
        <v>-0.0009246194303174194</v>
      </c>
      <c r="Q257">
        <f t="shared" si="9"/>
        <v>1846</v>
      </c>
      <c r="R257">
        <f t="shared" si="10"/>
        <v>21.54831150628662</v>
      </c>
      <c r="S257">
        <f t="shared" si="11"/>
        <v>0</v>
      </c>
      <c r="T257">
        <f t="shared" si="12"/>
        <v>-0.0009246194303174194</v>
      </c>
    </row>
    <row r="258" spans="1:20" ht="12.75">
      <c r="A258">
        <f t="shared" si="14"/>
        <v>0.15</v>
      </c>
      <c r="B258">
        <f t="shared" si="0"/>
        <v>0</v>
      </c>
      <c r="C258">
        <f t="shared" si="1"/>
        <v>0.32</v>
      </c>
      <c r="D258">
        <f t="shared" si="2"/>
        <v>25</v>
      </c>
      <c r="E258">
        <f t="shared" si="3"/>
        <v>0.75</v>
      </c>
      <c r="F258">
        <f t="shared" si="4"/>
        <v>-0.75</v>
      </c>
      <c r="G258">
        <f t="shared" si="5"/>
        <v>0.8755038275466156</v>
      </c>
      <c r="H258">
        <f t="shared" si="6"/>
        <v>21.314049593759638</v>
      </c>
      <c r="I258">
        <f t="shared" si="13"/>
        <v>21.413502109704638</v>
      </c>
      <c r="J258">
        <f t="shared" si="7"/>
        <v>20.463611859838277</v>
      </c>
      <c r="M258">
        <f t="shared" si="8"/>
        <v>-0.0009186187078422611</v>
      </c>
      <c r="Q258">
        <f t="shared" si="9"/>
        <v>1835</v>
      </c>
      <c r="R258">
        <f t="shared" si="10"/>
        <v>21.314049593759638</v>
      </c>
      <c r="S258">
        <f t="shared" si="11"/>
        <v>0</v>
      </c>
      <c r="T258">
        <f t="shared" si="12"/>
        <v>-0.0009186187078422611</v>
      </c>
    </row>
    <row r="259" spans="1:20" ht="12.75">
      <c r="A259">
        <f t="shared" si="14"/>
        <v>0.16</v>
      </c>
      <c r="B259">
        <f t="shared" si="0"/>
        <v>0</v>
      </c>
      <c r="C259">
        <f t="shared" si="1"/>
        <v>0.32</v>
      </c>
      <c r="D259">
        <f t="shared" si="2"/>
        <v>25</v>
      </c>
      <c r="E259">
        <f t="shared" si="3"/>
        <v>0.7333333333333334</v>
      </c>
      <c r="F259">
        <f t="shared" si="4"/>
        <v>-0.7333333333333334</v>
      </c>
      <c r="G259">
        <f t="shared" si="5"/>
        <v>0.8675299938800489</v>
      </c>
      <c r="H259">
        <f t="shared" si="6"/>
        <v>21.081490355592464</v>
      </c>
      <c r="I259">
        <f t="shared" si="13"/>
        <v>21.192609182530795</v>
      </c>
      <c r="J259">
        <f t="shared" si="7"/>
        <v>20.2051282051282</v>
      </c>
      <c r="M259">
        <f t="shared" si="8"/>
        <v>-0.0009125296880134687</v>
      </c>
      <c r="Q259">
        <f t="shared" si="9"/>
        <v>1824</v>
      </c>
      <c r="R259">
        <f t="shared" si="10"/>
        <v>21.081490355592464</v>
      </c>
      <c r="S259">
        <f t="shared" si="11"/>
        <v>0</v>
      </c>
      <c r="T259">
        <f t="shared" si="12"/>
        <v>-0.0009125296880134687</v>
      </c>
    </row>
    <row r="260" spans="1:20" ht="12.75">
      <c r="A260">
        <f t="shared" si="14"/>
        <v>0.17</v>
      </c>
      <c r="B260">
        <f t="shared" si="0"/>
        <v>0</v>
      </c>
      <c r="C260">
        <f t="shared" si="1"/>
        <v>0.32</v>
      </c>
      <c r="D260">
        <f t="shared" si="2"/>
        <v>25</v>
      </c>
      <c r="E260">
        <f t="shared" si="3"/>
        <v>0.7166666666666666</v>
      </c>
      <c r="F260">
        <f t="shared" si="4"/>
        <v>-0.7166666666666666</v>
      </c>
      <c r="G260">
        <f t="shared" si="5"/>
        <v>0.8595996536420716</v>
      </c>
      <c r="H260">
        <f t="shared" si="6"/>
        <v>20.850645123388244</v>
      </c>
      <c r="I260">
        <f t="shared" si="13"/>
        <v>20.9738088604068</v>
      </c>
      <c r="J260">
        <f t="shared" si="7"/>
        <v>19.951296982530437</v>
      </c>
      <c r="M260">
        <f t="shared" si="8"/>
        <v>-0.0009063512146775983</v>
      </c>
      <c r="Q260">
        <f t="shared" si="9"/>
        <v>1813</v>
      </c>
      <c r="R260">
        <f t="shared" si="10"/>
        <v>20.850645123388244</v>
      </c>
      <c r="S260">
        <f t="shared" si="11"/>
        <v>0</v>
      </c>
      <c r="T260">
        <f t="shared" si="12"/>
        <v>-0.0009063512146775983</v>
      </c>
    </row>
    <row r="261" spans="1:20" ht="12.75">
      <c r="A261">
        <f t="shared" si="14"/>
        <v>0.18000000000000002</v>
      </c>
      <c r="B261">
        <f t="shared" si="0"/>
        <v>0</v>
      </c>
      <c r="C261">
        <f t="shared" si="1"/>
        <v>0.32</v>
      </c>
      <c r="D261">
        <f t="shared" si="2"/>
        <v>25</v>
      </c>
      <c r="E261">
        <f t="shared" si="3"/>
        <v>0.7</v>
      </c>
      <c r="F261">
        <f t="shared" si="4"/>
        <v>-0.7</v>
      </c>
      <c r="G261">
        <f t="shared" si="5"/>
        <v>0.8517132881077286</v>
      </c>
      <c r="H261">
        <f t="shared" si="6"/>
        <v>20.621525013552013</v>
      </c>
      <c r="I261">
        <f t="shared" si="13"/>
        <v>20.757071547420963</v>
      </c>
      <c r="J261">
        <f t="shared" si="7"/>
        <v>19.70199370409234</v>
      </c>
      <c r="M261">
        <f t="shared" si="8"/>
        <v>-0.0009000821318598937</v>
      </c>
      <c r="Q261">
        <f t="shared" si="9"/>
        <v>1802</v>
      </c>
      <c r="R261">
        <f t="shared" si="10"/>
        <v>20.621525013552013</v>
      </c>
      <c r="S261">
        <f t="shared" si="11"/>
        <v>0</v>
      </c>
      <c r="T261">
        <f t="shared" si="12"/>
        <v>-0.0009000821318598937</v>
      </c>
    </row>
    <row r="262" spans="1:20" ht="12.75">
      <c r="A262">
        <f t="shared" si="14"/>
        <v>0.19000000000000003</v>
      </c>
      <c r="B262">
        <f t="shared" si="0"/>
        <v>0</v>
      </c>
      <c r="C262">
        <f t="shared" si="1"/>
        <v>0.32</v>
      </c>
      <c r="D262">
        <f t="shared" si="2"/>
        <v>25</v>
      </c>
      <c r="E262">
        <f t="shared" si="3"/>
        <v>0.6833333333333333</v>
      </c>
      <c r="F262">
        <f t="shared" si="4"/>
        <v>-0.6833333333333333</v>
      </c>
      <c r="G262">
        <f t="shared" si="5"/>
        <v>0.8438713761219874</v>
      </c>
      <c r="H262">
        <f t="shared" si="6"/>
        <v>20.394140915302295</v>
      </c>
      <c r="I262">
        <f t="shared" si="13"/>
        <v>20.542368203146566</v>
      </c>
      <c r="J262">
        <f t="shared" si="7"/>
        <v>19.45709828393136</v>
      </c>
      <c r="M262">
        <f t="shared" si="8"/>
        <v>-0.0008937212845746808</v>
      </c>
      <c r="Q262">
        <f t="shared" si="9"/>
        <v>1790.9999999999998</v>
      </c>
      <c r="R262">
        <f t="shared" si="10"/>
        <v>20.394140915302295</v>
      </c>
      <c r="S262">
        <f t="shared" si="11"/>
        <v>0</v>
      </c>
      <c r="T262">
        <f t="shared" si="12"/>
        <v>-0.0008937212845746808</v>
      </c>
    </row>
    <row r="263" spans="1:20" ht="12.75">
      <c r="A263">
        <f t="shared" si="14"/>
        <v>0.20000000000000004</v>
      </c>
      <c r="B263">
        <f t="shared" si="0"/>
        <v>0</v>
      </c>
      <c r="C263">
        <f t="shared" si="1"/>
        <v>0.32</v>
      </c>
      <c r="D263">
        <f t="shared" si="2"/>
        <v>25</v>
      </c>
      <c r="E263">
        <f t="shared" si="3"/>
        <v>0.6666666666666665</v>
      </c>
      <c r="F263">
        <f t="shared" si="4"/>
        <v>-0.6666666666666665</v>
      </c>
      <c r="G263">
        <f t="shared" si="5"/>
        <v>0.8360743937080768</v>
      </c>
      <c r="H263">
        <f t="shared" si="6"/>
        <v>20.16850347858694</v>
      </c>
      <c r="I263">
        <f t="shared" si="13"/>
        <v>20.32967032967033</v>
      </c>
      <c r="J263">
        <f t="shared" si="7"/>
        <v>19.216494845360824</v>
      </c>
      <c r="M263">
        <f t="shared" si="8"/>
        <v>-0.0008872675196622601</v>
      </c>
      <c r="Q263">
        <f t="shared" si="9"/>
        <v>1779.9999999999998</v>
      </c>
      <c r="R263">
        <f t="shared" si="10"/>
        <v>20.16850347858694</v>
      </c>
      <c r="S263">
        <f t="shared" si="11"/>
        <v>0</v>
      </c>
      <c r="T263">
        <f t="shared" si="12"/>
        <v>-0.0008872675196622601</v>
      </c>
    </row>
    <row r="264" spans="1:20" ht="12.75">
      <c r="A264">
        <f t="shared" si="14"/>
        <v>0.21000000000000005</v>
      </c>
      <c r="B264">
        <f t="shared" si="0"/>
        <v>0</v>
      </c>
      <c r="C264">
        <f t="shared" si="1"/>
        <v>0.32</v>
      </c>
      <c r="D264">
        <f t="shared" si="2"/>
        <v>25</v>
      </c>
      <c r="E264">
        <f t="shared" si="3"/>
        <v>0.6499999999999999</v>
      </c>
      <c r="F264">
        <f t="shared" si="4"/>
        <v>-0.6499999999999999</v>
      </c>
      <c r="G264">
        <f t="shared" si="5"/>
        <v>0.8283228136666693</v>
      </c>
      <c r="H264">
        <f t="shared" si="6"/>
        <v>19.944623101923497</v>
      </c>
      <c r="I264">
        <f t="shared" si="13"/>
        <v>20.11894995898277</v>
      </c>
      <c r="J264">
        <f t="shared" si="7"/>
        <v>18.98007153806847</v>
      </c>
      <c r="M264">
        <f t="shared" si="8"/>
        <v>-0.0008807196866516352</v>
      </c>
      <c r="Q264">
        <f t="shared" si="9"/>
        <v>1768.9999999999998</v>
      </c>
      <c r="R264">
        <f t="shared" si="10"/>
        <v>19.944623101923497</v>
      </c>
      <c r="S264">
        <f t="shared" si="11"/>
        <v>0</v>
      </c>
      <c r="T264">
        <f t="shared" si="12"/>
        <v>-0.0008807196866516352</v>
      </c>
    </row>
    <row r="265" spans="1:20" ht="12.75">
      <c r="A265">
        <f t="shared" si="14"/>
        <v>0.22000000000000006</v>
      </c>
      <c r="B265">
        <f t="shared" si="0"/>
        <v>0</v>
      </c>
      <c r="C265">
        <f t="shared" si="1"/>
        <v>0.32</v>
      </c>
      <c r="D265">
        <f t="shared" si="2"/>
        <v>25</v>
      </c>
      <c r="E265">
        <f t="shared" si="3"/>
        <v>0.6333333333333333</v>
      </c>
      <c r="F265">
        <f t="shared" si="4"/>
        <v>-0.6333333333333333</v>
      </c>
      <c r="G265">
        <f t="shared" si="5"/>
        <v>0.820617105166384</v>
      </c>
      <c r="H265">
        <f t="shared" si="6"/>
        <v>19.722509920185733</v>
      </c>
      <c r="I265">
        <f t="shared" si="13"/>
        <v>19.91017964071856</v>
      </c>
      <c r="J265">
        <f t="shared" si="7"/>
        <v>18.74772036474164</v>
      </c>
      <c r="M265">
        <f t="shared" si="8"/>
        <v>-0.0008740766386483015</v>
      </c>
      <c r="Q265">
        <f t="shared" si="9"/>
        <v>1757.9999999999998</v>
      </c>
      <c r="R265">
        <f t="shared" si="10"/>
        <v>19.722509920185733</v>
      </c>
      <c r="S265">
        <f t="shared" si="11"/>
        <v>0</v>
      </c>
      <c r="T265">
        <f t="shared" si="12"/>
        <v>-0.0008740766386483015</v>
      </c>
    </row>
    <row r="266" spans="1:20" ht="12.75">
      <c r="A266">
        <f t="shared" si="14"/>
        <v>0.23000000000000007</v>
      </c>
      <c r="B266">
        <f t="shared" si="0"/>
        <v>0</v>
      </c>
      <c r="C266">
        <f t="shared" si="1"/>
        <v>0.32</v>
      </c>
      <c r="D266">
        <f t="shared" si="2"/>
        <v>25</v>
      </c>
      <c r="E266">
        <f t="shared" si="3"/>
        <v>0.6166666666666665</v>
      </c>
      <c r="F266">
        <f t="shared" si="4"/>
        <v>-0.6166666666666665</v>
      </c>
      <c r="G266">
        <f t="shared" si="5"/>
        <v>0.8129577333261284</v>
      </c>
      <c r="H266">
        <f t="shared" si="6"/>
        <v>19.50217379235886</v>
      </c>
      <c r="I266">
        <f t="shared" si="13"/>
        <v>19.703332430235708</v>
      </c>
      <c r="J266">
        <f t="shared" si="7"/>
        <v>18.519337016574585</v>
      </c>
      <c r="M266">
        <f t="shared" si="8"/>
        <v>-0.0008673372332462093</v>
      </c>
      <c r="Q266">
        <f t="shared" si="9"/>
        <v>1746.9999999999998</v>
      </c>
      <c r="R266">
        <f t="shared" si="10"/>
        <v>19.50217379235886</v>
      </c>
      <c r="S266">
        <f t="shared" si="11"/>
        <v>0</v>
      </c>
      <c r="T266">
        <f t="shared" si="12"/>
        <v>-0.0008673372332462093</v>
      </c>
    </row>
    <row r="267" spans="1:20" ht="12.75">
      <c r="A267">
        <f t="shared" si="14"/>
        <v>0.24000000000000007</v>
      </c>
      <c r="B267">
        <f t="shared" si="0"/>
        <v>0</v>
      </c>
      <c r="C267">
        <f t="shared" si="1"/>
        <v>0.32</v>
      </c>
      <c r="D267">
        <f t="shared" si="2"/>
        <v>25</v>
      </c>
      <c r="E267">
        <f t="shared" si="3"/>
        <v>0.5999999999999999</v>
      </c>
      <c r="F267">
        <f t="shared" si="4"/>
        <v>-0.5999999999999999</v>
      </c>
      <c r="G267">
        <f t="shared" si="5"/>
        <v>0.8053451587898584</v>
      </c>
      <c r="H267">
        <f t="shared" si="6"/>
        <v>19.283624289287424</v>
      </c>
      <c r="I267">
        <f t="shared" si="13"/>
        <v>19.498381877022656</v>
      </c>
      <c r="J267">
        <f t="shared" si="7"/>
        <v>18.294820717131476</v>
      </c>
      <c r="M267">
        <f t="shared" si="8"/>
        <v>-0.0008605003334628963</v>
      </c>
      <c r="Q267">
        <f t="shared" si="9"/>
        <v>1735.9999999999998</v>
      </c>
      <c r="R267">
        <f t="shared" si="10"/>
        <v>19.283624289287424</v>
      </c>
      <c r="S267">
        <f t="shared" si="11"/>
        <v>0</v>
      </c>
      <c r="T267">
        <f t="shared" si="12"/>
        <v>-0.0008605003334628963</v>
      </c>
    </row>
    <row r="268" spans="1:20" ht="12.75">
      <c r="A268">
        <f t="shared" si="14"/>
        <v>0.25000000000000006</v>
      </c>
      <c r="B268">
        <f t="shared" si="0"/>
        <v>0</v>
      </c>
      <c r="C268">
        <f t="shared" si="1"/>
        <v>0.32</v>
      </c>
      <c r="D268">
        <f t="shared" si="2"/>
        <v>25</v>
      </c>
      <c r="E268">
        <f t="shared" si="3"/>
        <v>0.5833333333333333</v>
      </c>
      <c r="F268">
        <f t="shared" si="4"/>
        <v>-0.5833333333333333</v>
      </c>
      <c r="G268">
        <f t="shared" si="5"/>
        <v>0.7977798372943716</v>
      </c>
      <c r="H268">
        <f t="shared" si="6"/>
        <v>19.066870681440452</v>
      </c>
      <c r="I268">
        <f t="shared" si="13"/>
        <v>19.295302013422816</v>
      </c>
      <c r="J268">
        <f t="shared" si="7"/>
        <v>18.074074074074073</v>
      </c>
      <c r="M268">
        <f t="shared" si="8"/>
        <v>-0.0008535648086966626</v>
      </c>
      <c r="Q268">
        <f t="shared" si="9"/>
        <v>1725</v>
      </c>
      <c r="R268">
        <f t="shared" si="10"/>
        <v>19.066870681440452</v>
      </c>
      <c r="S268">
        <f t="shared" si="11"/>
        <v>0</v>
      </c>
      <c r="T268">
        <f t="shared" si="12"/>
        <v>-0.0008535648086966626</v>
      </c>
    </row>
    <row r="269" spans="1:20" ht="12.75">
      <c r="A269">
        <f t="shared" si="14"/>
        <v>0.26000000000000006</v>
      </c>
      <c r="B269">
        <f t="shared" si="0"/>
        <v>0</v>
      </c>
      <c r="C269">
        <f t="shared" si="1"/>
        <v>0.32</v>
      </c>
      <c r="D269">
        <f t="shared" si="2"/>
        <v>25</v>
      </c>
      <c r="E269">
        <f t="shared" si="3"/>
        <v>0.5666666666666665</v>
      </c>
      <c r="F269">
        <f t="shared" si="4"/>
        <v>-0.5666666666666665</v>
      </c>
      <c r="G269">
        <f t="shared" si="5"/>
        <v>0.7902622192308105</v>
      </c>
      <c r="H269">
        <f t="shared" si="6"/>
        <v>18.85192192671989</v>
      </c>
      <c r="I269">
        <f t="shared" si="13"/>
        <v>19.094067343666485</v>
      </c>
      <c r="J269">
        <f t="shared" si="7"/>
        <v>17.857002938295786</v>
      </c>
      <c r="M269">
        <f t="shared" si="8"/>
        <v>-0.0008465295357045462</v>
      </c>
      <c r="Q269">
        <f t="shared" si="9"/>
        <v>1714</v>
      </c>
      <c r="R269">
        <f t="shared" si="10"/>
        <v>18.85192192671989</v>
      </c>
      <c r="S269">
        <f t="shared" si="11"/>
        <v>0</v>
      </c>
      <c r="T269">
        <f t="shared" si="12"/>
        <v>-0.0008465295357045462</v>
      </c>
    </row>
    <row r="270" spans="1:20" ht="12.75">
      <c r="A270">
        <f t="shared" si="14"/>
        <v>0.2700000000000001</v>
      </c>
      <c r="B270">
        <f t="shared" si="0"/>
        <v>0</v>
      </c>
      <c r="C270">
        <f t="shared" si="1"/>
        <v>0.32</v>
      </c>
      <c r="D270">
        <f t="shared" si="2"/>
        <v>25</v>
      </c>
      <c r="E270">
        <f t="shared" si="3"/>
        <v>0.5499999999999998</v>
      </c>
      <c r="F270">
        <f t="shared" si="4"/>
        <v>-0.5499999999999998</v>
      </c>
      <c r="G270">
        <f t="shared" si="5"/>
        <v>0.7827927492005923</v>
      </c>
      <c r="H270">
        <f t="shared" si="6"/>
        <v>18.63878665833905</v>
      </c>
      <c r="I270">
        <f t="shared" si="13"/>
        <v>18.894652833200322</v>
      </c>
      <c r="J270">
        <f t="shared" si="7"/>
        <v>17.643516270033995</v>
      </c>
      <c r="M270">
        <f t="shared" si="8"/>
        <v>-0.0008393933995997365</v>
      </c>
      <c r="Q270">
        <f t="shared" si="9"/>
        <v>1703</v>
      </c>
      <c r="R270">
        <f t="shared" si="10"/>
        <v>18.63878665833905</v>
      </c>
      <c r="S270">
        <f t="shared" si="11"/>
        <v>0</v>
      </c>
      <c r="T270">
        <f t="shared" si="12"/>
        <v>-0.0008393933995997365</v>
      </c>
    </row>
    <row r="271" spans="1:20" ht="12.75">
      <c r="A271">
        <f t="shared" si="14"/>
        <v>0.2800000000000001</v>
      </c>
      <c r="B271">
        <f t="shared" si="0"/>
        <v>0</v>
      </c>
      <c r="C271">
        <f t="shared" si="1"/>
        <v>0.32</v>
      </c>
      <c r="D271">
        <f t="shared" si="2"/>
        <v>25</v>
      </c>
      <c r="E271">
        <f t="shared" si="3"/>
        <v>0.5333333333333332</v>
      </c>
      <c r="F271">
        <f t="shared" si="4"/>
        <v>-0.5333333333333332</v>
      </c>
      <c r="G271">
        <f t="shared" si="5"/>
        <v>0.775371865566536</v>
      </c>
      <c r="H271">
        <f t="shared" si="6"/>
        <v>18.427473172798706</v>
      </c>
      <c r="I271">
        <f t="shared" si="13"/>
        <v>18.697033898305083</v>
      </c>
      <c r="J271">
        <f t="shared" si="7"/>
        <v>17.433526011560694</v>
      </c>
      <c r="M271">
        <f t="shared" si="8"/>
        <v>-0.000832155294866933</v>
      </c>
      <c r="Q271">
        <f t="shared" si="9"/>
        <v>1692</v>
      </c>
      <c r="R271">
        <f t="shared" si="10"/>
        <v>18.427473172798706</v>
      </c>
      <c r="S271">
        <f t="shared" si="11"/>
        <v>0</v>
      </c>
      <c r="T271">
        <f t="shared" si="12"/>
        <v>-0.000832155294866933</v>
      </c>
    </row>
    <row r="272" spans="1:20" ht="12.75">
      <c r="A272">
        <f t="shared" si="14"/>
        <v>0.2900000000000001</v>
      </c>
      <c r="B272">
        <f t="shared" si="0"/>
        <v>0</v>
      </c>
      <c r="C272">
        <f t="shared" si="1"/>
        <v>0.32</v>
      </c>
      <c r="D272">
        <f t="shared" si="2"/>
        <v>25</v>
      </c>
      <c r="E272">
        <f t="shared" si="3"/>
        <v>0.5166666666666665</v>
      </c>
      <c r="F272">
        <f t="shared" si="4"/>
        <v>-0.5166666666666665</v>
      </c>
      <c r="G272">
        <f t="shared" si="5"/>
        <v>0.7679999999999999</v>
      </c>
      <c r="H272">
        <f t="shared" si="6"/>
        <v>18.21798941798942</v>
      </c>
      <c r="I272">
        <f t="shared" si="13"/>
        <v>18.501186395992615</v>
      </c>
      <c r="J272">
        <f t="shared" si="7"/>
        <v>17.226946966077403</v>
      </c>
      <c r="M272">
        <f t="shared" si="8"/>
        <v>-0.0008248141263940521</v>
      </c>
      <c r="Q272">
        <f t="shared" si="9"/>
        <v>1681</v>
      </c>
      <c r="R272">
        <f t="shared" si="10"/>
        <v>18.21798941798942</v>
      </c>
      <c r="S272">
        <f t="shared" si="11"/>
        <v>0</v>
      </c>
      <c r="T272">
        <f t="shared" si="12"/>
        <v>-0.0008248141263940521</v>
      </c>
    </row>
    <row r="273" spans="1:20" ht="12.75">
      <c r="A273">
        <f t="shared" si="14"/>
        <v>0.3000000000000001</v>
      </c>
      <c r="B273">
        <f t="shared" si="0"/>
        <v>0</v>
      </c>
      <c r="C273">
        <f t="shared" si="1"/>
        <v>0.32</v>
      </c>
      <c r="D273">
        <f t="shared" si="2"/>
        <v>25</v>
      </c>
      <c r="E273">
        <f t="shared" si="3"/>
        <v>0.4999999999999998</v>
      </c>
      <c r="F273">
        <f t="shared" si="4"/>
        <v>-0.4999999999999998</v>
      </c>
      <c r="G273">
        <f t="shared" si="5"/>
        <v>0.7606775770248942</v>
      </c>
      <c r="H273">
        <f t="shared" si="6"/>
        <v>18.010342981449142</v>
      </c>
      <c r="I273">
        <f t="shared" si="13"/>
        <v>18.307086614173226</v>
      </c>
      <c r="J273">
        <f t="shared" si="7"/>
        <v>17.023696682464454</v>
      </c>
      <c r="M273">
        <f t="shared" si="8"/>
        <v>-0.0008173688105185472</v>
      </c>
      <c r="Q273">
        <f t="shared" si="9"/>
        <v>1670</v>
      </c>
      <c r="R273">
        <f t="shared" si="10"/>
        <v>18.010342981449142</v>
      </c>
      <c r="S273">
        <f t="shared" si="11"/>
        <v>0</v>
      </c>
      <c r="T273">
        <f t="shared" si="12"/>
        <v>-0.0008173688105185472</v>
      </c>
    </row>
    <row r="274" spans="1:20" ht="12.75">
      <c r="A274">
        <f t="shared" si="14"/>
        <v>0.3100000000000001</v>
      </c>
      <c r="B274">
        <f t="shared" si="0"/>
        <v>0</v>
      </c>
      <c r="C274">
        <f t="shared" si="1"/>
        <v>0.32</v>
      </c>
      <c r="D274">
        <f t="shared" si="2"/>
        <v>25</v>
      </c>
      <c r="E274">
        <f t="shared" si="3"/>
        <v>0.48333333333333317</v>
      </c>
      <c r="F274">
        <f t="shared" si="4"/>
        <v>-0.48333333333333317</v>
      </c>
      <c r="G274">
        <f t="shared" si="5"/>
        <v>0.7534050135594705</v>
      </c>
      <c r="H274">
        <f t="shared" si="6"/>
        <v>17.804541078806107</v>
      </c>
      <c r="I274">
        <f t="shared" si="13"/>
        <v>18.114711262085184</v>
      </c>
      <c r="J274">
        <f t="shared" si="7"/>
        <v>16.823695345557123</v>
      </c>
      <c r="M274">
        <f t="shared" si="8"/>
        <v>-0.0008098182760865069</v>
      </c>
      <c r="Q274">
        <f t="shared" si="9"/>
        <v>1659</v>
      </c>
      <c r="R274">
        <f t="shared" si="10"/>
        <v>17.804541078806107</v>
      </c>
      <c r="S274">
        <f t="shared" si="11"/>
        <v>0</v>
      </c>
      <c r="T274">
        <f t="shared" si="12"/>
        <v>-0.0008098182760865069</v>
      </c>
    </row>
    <row r="275" spans="1:20" ht="12.75">
      <c r="A275">
        <f t="shared" si="14"/>
        <v>0.3200000000000001</v>
      </c>
      <c r="B275">
        <f aca="true" t="shared" si="15" ref="B275:B306">IF(A275&lt;$I$39,0,(A275-$I$39)/A275/(1-$I$39))</f>
        <v>0</v>
      </c>
      <c r="C275">
        <f aca="true" t="shared" si="16" ref="C275:C306">IF(A275&lt;$I$39,$B$236,$B$236*(1+B275)/(1-B275))</f>
        <v>0.32</v>
      </c>
      <c r="D275">
        <f aca="true" t="shared" si="17" ref="D275:D306">$B$47*(1-B275)/(1+B275)</f>
        <v>25</v>
      </c>
      <c r="E275">
        <f aca="true" t="shared" si="18" ref="E275:E306">IF(A275&lt;$I$39,$F$39*(1-A275/$H$39),$F$39*(1-$I$39/$H$39))</f>
        <v>0.46666666666666645</v>
      </c>
      <c r="F275">
        <f aca="true" t="shared" si="19" ref="F275:F306">IF(A275&lt;$I$39,$G$39*(1-A275/$I$39),0)</f>
        <v>-0.46666666666666645</v>
      </c>
      <c r="G275">
        <f aca="true" t="shared" si="20" ref="G275:G306">0.5*(E275+C275*F275+SQRT((E275+C275*F275)^2+4*C275*(1-E275-F275)))</f>
        <v>0.7461827184568378</v>
      </c>
      <c r="H275">
        <f aca="true" t="shared" si="21" ref="H275:H306">IF(A275&lt;$I$39,D275*(C275+G275*(1+A275*(C275-1)))/(C275+G275-A275*(C275-1)),D275*(C275+G275*(1+$I$39*(C275-1)))/(C275+G275-$I$39*(C275-1)))</f>
        <v>17.600590542437207</v>
      </c>
      <c r="I275">
        <f t="shared" si="13"/>
        <v>17.92403746097815</v>
      </c>
      <c r="J275">
        <f aca="true" t="shared" si="22" ref="J275:J306">IF(A275&lt;$I$39,D275*(C275+C275*(1+A275*(C275-1)))/(C275+C275-A275*(C275-1)),D275*(C275+C275*(1+$I$39*(C275-1)))/(C275+C275-$I$39*(C275-1)))</f>
        <v>16.626865671641788</v>
      </c>
      <c r="M275">
        <f aca="true" t="shared" si="23" ref="M275:M306">$D$47+$B$238*(D275/H275-1)/(1/C275-1)</f>
        <v>-0.0008021614655225707</v>
      </c>
      <c r="Q275">
        <f aca="true" t="shared" si="24" ref="Q275:Q306">A275*$G$47+(1-A275)*$H$47</f>
        <v>1648</v>
      </c>
      <c r="R275">
        <f aca="true" t="shared" si="25" ref="R275:R306">H275</f>
        <v>17.600590542437207</v>
      </c>
      <c r="S275">
        <f aca="true" t="shared" si="26" ref="S275:S306">IF(A275&lt;$I$39,0,(A275-$I$39)/A275)</f>
        <v>0</v>
      </c>
      <c r="T275">
        <f aca="true" t="shared" si="27" ref="T275:T306">M275</f>
        <v>-0.0008021614655225707</v>
      </c>
    </row>
    <row r="276" spans="1:20" ht="12.75">
      <c r="A276">
        <f t="shared" si="14"/>
        <v>0.3300000000000001</v>
      </c>
      <c r="B276">
        <f t="shared" si="15"/>
        <v>0</v>
      </c>
      <c r="C276">
        <f t="shared" si="16"/>
        <v>0.32</v>
      </c>
      <c r="D276">
        <f t="shared" si="17"/>
        <v>25</v>
      </c>
      <c r="E276">
        <f t="shared" si="18"/>
        <v>0.44999999999999973</v>
      </c>
      <c r="F276">
        <f t="shared" si="19"/>
        <v>-0.44999999999999973</v>
      </c>
      <c r="G276">
        <f t="shared" si="20"/>
        <v>0.7390110920451932</v>
      </c>
      <c r="H276">
        <f t="shared" si="21"/>
        <v>17.398497810372675</v>
      </c>
      <c r="I276">
        <f aca="true" t="shared" si="28" ref="I276:I307">IF(A276&lt;$I$39,D276*(C276+1*(1+A276*(C276-1)))/(C276+1-A276*(C276-1)),D276*(C276+1*(1+$I$39*(C276-1)))/(C276+1-$I$39*(C276-1)))</f>
        <v>17.73504273504273</v>
      </c>
      <c r="J276">
        <f t="shared" si="22"/>
        <v>16.433132808884775</v>
      </c>
      <c r="M276">
        <f t="shared" si="23"/>
        <v>-0.0007943973359085953</v>
      </c>
      <c r="Q276">
        <f t="shared" si="24"/>
        <v>1637</v>
      </c>
      <c r="R276">
        <f t="shared" si="25"/>
        <v>17.398497810372675</v>
      </c>
      <c r="S276">
        <f t="shared" si="26"/>
        <v>0</v>
      </c>
      <c r="T276">
        <f t="shared" si="27"/>
        <v>-0.0007943973359085953</v>
      </c>
    </row>
    <row r="277" spans="1:20" ht="12.75">
      <c r="A277">
        <f aca="true" t="shared" si="29" ref="A277:A308">A276+0.01</f>
        <v>0.34000000000000014</v>
      </c>
      <c r="B277">
        <f t="shared" si="15"/>
        <v>0</v>
      </c>
      <c r="C277">
        <f t="shared" si="16"/>
        <v>0.32</v>
      </c>
      <c r="D277">
        <f t="shared" si="17"/>
        <v>25</v>
      </c>
      <c r="E277">
        <f t="shared" si="18"/>
        <v>0.4333333333333331</v>
      </c>
      <c r="F277">
        <f t="shared" si="19"/>
        <v>-0.4333333333333331</v>
      </c>
      <c r="G277">
        <f t="shared" si="20"/>
        <v>0.7318905256687891</v>
      </c>
      <c r="H277">
        <f t="shared" si="21"/>
        <v>17.198268915478202</v>
      </c>
      <c r="I277">
        <f t="shared" si="28"/>
        <v>17.547705002578645</v>
      </c>
      <c r="J277">
        <f t="shared" si="22"/>
        <v>16.24242424242424</v>
      </c>
      <c r="M277">
        <f t="shared" si="23"/>
        <v>-0.0007865248600689012</v>
      </c>
      <c r="Q277">
        <f t="shared" si="24"/>
        <v>1626</v>
      </c>
      <c r="R277">
        <f t="shared" si="25"/>
        <v>17.198268915478202</v>
      </c>
      <c r="S277">
        <f t="shared" si="26"/>
        <v>0</v>
      </c>
      <c r="T277">
        <f t="shared" si="27"/>
        <v>-0.0007865248600689012</v>
      </c>
    </row>
    <row r="278" spans="1:20" ht="12.75">
      <c r="A278">
        <f t="shared" si="29"/>
        <v>0.35000000000000014</v>
      </c>
      <c r="B278">
        <f t="shared" si="15"/>
        <v>0</v>
      </c>
      <c r="C278">
        <f t="shared" si="16"/>
        <v>0.32</v>
      </c>
      <c r="D278">
        <f t="shared" si="17"/>
        <v>25</v>
      </c>
      <c r="E278">
        <f t="shared" si="18"/>
        <v>0.4166666666666664</v>
      </c>
      <c r="F278">
        <f t="shared" si="19"/>
        <v>-0.4166666666666664</v>
      </c>
      <c r="G278">
        <f t="shared" si="20"/>
        <v>0.7248214012306967</v>
      </c>
      <c r="H278">
        <f t="shared" si="21"/>
        <v>16.999909474945646</v>
      </c>
      <c r="I278">
        <f t="shared" si="28"/>
        <v>17.362002567394093</v>
      </c>
      <c r="J278">
        <f t="shared" si="22"/>
        <v>16.054669703872435</v>
      </c>
      <c r="M278">
        <f t="shared" si="23"/>
        <v>-0.0007785430276598248</v>
      </c>
      <c r="Q278">
        <f t="shared" si="24"/>
        <v>1615</v>
      </c>
      <c r="R278">
        <f t="shared" si="25"/>
        <v>16.999909474945646</v>
      </c>
      <c r="S278">
        <f t="shared" si="26"/>
        <v>0</v>
      </c>
      <c r="T278">
        <f t="shared" si="27"/>
        <v>-0.0007785430276598248</v>
      </c>
    </row>
    <row r="279" spans="1:20" ht="12.75">
      <c r="A279">
        <f t="shared" si="29"/>
        <v>0.36000000000000015</v>
      </c>
      <c r="B279">
        <f t="shared" si="15"/>
        <v>0</v>
      </c>
      <c r="C279">
        <f t="shared" si="16"/>
        <v>0.32</v>
      </c>
      <c r="D279">
        <f t="shared" si="17"/>
        <v>25</v>
      </c>
      <c r="E279">
        <f t="shared" si="18"/>
        <v>0.3999999999999997</v>
      </c>
      <c r="F279">
        <f t="shared" si="19"/>
        <v>-0.3999999999999997</v>
      </c>
      <c r="G279">
        <f t="shared" si="20"/>
        <v>0.7178040907384545</v>
      </c>
      <c r="H279">
        <f t="shared" si="21"/>
        <v>16.803424680123587</v>
      </c>
      <c r="I279">
        <f t="shared" si="28"/>
        <v>17.177914110429445</v>
      </c>
      <c r="J279">
        <f t="shared" si="22"/>
        <v>15.869801084990957</v>
      </c>
      <c r="M279">
        <f t="shared" si="23"/>
        <v>-0.0007704508462612046</v>
      </c>
      <c r="Q279">
        <f t="shared" si="24"/>
        <v>1604</v>
      </c>
      <c r="R279">
        <f t="shared" si="25"/>
        <v>16.803424680123587</v>
      </c>
      <c r="S279">
        <f t="shared" si="26"/>
        <v>0</v>
      </c>
      <c r="T279">
        <f t="shared" si="27"/>
        <v>-0.0007704508462612046</v>
      </c>
    </row>
    <row r="280" spans="1:20" ht="12.75">
      <c r="A280">
        <f t="shared" si="29"/>
        <v>0.37000000000000016</v>
      </c>
      <c r="B280">
        <f t="shared" si="15"/>
        <v>0</v>
      </c>
      <c r="C280">
        <f t="shared" si="16"/>
        <v>0.32</v>
      </c>
      <c r="D280">
        <f t="shared" si="17"/>
        <v>25</v>
      </c>
      <c r="E280">
        <f t="shared" si="18"/>
        <v>0.3833333333333331</v>
      </c>
      <c r="F280">
        <f t="shared" si="19"/>
        <v>-0.3833333333333331</v>
      </c>
      <c r="G280">
        <f t="shared" si="20"/>
        <v>0.7108389558537165</v>
      </c>
      <c r="H280">
        <f t="shared" si="21"/>
        <v>16.60881928671904</v>
      </c>
      <c r="I280">
        <f t="shared" si="28"/>
        <v>16.99541868159837</v>
      </c>
      <c r="J280">
        <f t="shared" si="22"/>
        <v>15.687752355316283</v>
      </c>
      <c r="M280">
        <f t="shared" si="23"/>
        <v>-0.0007622473424673537</v>
      </c>
      <c r="Q280">
        <f t="shared" si="24"/>
        <v>1593</v>
      </c>
      <c r="R280">
        <f t="shared" si="25"/>
        <v>16.60881928671904</v>
      </c>
      <c r="S280">
        <f t="shared" si="26"/>
        <v>0</v>
      </c>
      <c r="T280">
        <f t="shared" si="27"/>
        <v>-0.0007622473424673537</v>
      </c>
    </row>
    <row r="281" spans="1:20" ht="12.75">
      <c r="A281">
        <f t="shared" si="29"/>
        <v>0.38000000000000017</v>
      </c>
      <c r="B281">
        <f t="shared" si="15"/>
        <v>0</v>
      </c>
      <c r="C281">
        <f t="shared" si="16"/>
        <v>0.32</v>
      </c>
      <c r="D281">
        <f t="shared" si="17"/>
        <v>25</v>
      </c>
      <c r="E281">
        <f t="shared" si="18"/>
        <v>0.36666666666666636</v>
      </c>
      <c r="F281">
        <f t="shared" si="19"/>
        <v>-0.36666666666666636</v>
      </c>
      <c r="G281">
        <f t="shared" si="20"/>
        <v>0.703926347447038</v>
      </c>
      <c r="H281">
        <f t="shared" si="21"/>
        <v>16.41609760540112</v>
      </c>
      <c r="I281">
        <f t="shared" si="28"/>
        <v>16.81449569183983</v>
      </c>
      <c r="J281">
        <f t="shared" si="22"/>
        <v>15.508459483526268</v>
      </c>
      <c r="M281">
        <f t="shared" si="23"/>
        <v>-0.0007539315629749794</v>
      </c>
      <c r="Q281">
        <f t="shared" si="24"/>
        <v>1582</v>
      </c>
      <c r="R281">
        <f t="shared" si="25"/>
        <v>16.41609760540112</v>
      </c>
      <c r="S281">
        <f t="shared" si="26"/>
        <v>0</v>
      </c>
      <c r="T281">
        <f t="shared" si="27"/>
        <v>-0.0007539315629749794</v>
      </c>
    </row>
    <row r="282" spans="1:20" ht="12.75">
      <c r="A282">
        <f t="shared" si="29"/>
        <v>0.3900000000000002</v>
      </c>
      <c r="B282">
        <f t="shared" si="15"/>
        <v>0</v>
      </c>
      <c r="C282">
        <f t="shared" si="16"/>
        <v>0.32</v>
      </c>
      <c r="D282">
        <f t="shared" si="17"/>
        <v>25</v>
      </c>
      <c r="E282">
        <f t="shared" si="18"/>
        <v>0.34999999999999964</v>
      </c>
      <c r="F282">
        <f t="shared" si="19"/>
        <v>-0.34999999999999964</v>
      </c>
      <c r="G282">
        <f t="shared" si="20"/>
        <v>0.6970666051589556</v>
      </c>
      <c r="H282">
        <f t="shared" si="21"/>
        <v>16.225263492837293</v>
      </c>
      <c r="I282">
        <f t="shared" si="28"/>
        <v>16.635124905374713</v>
      </c>
      <c r="J282">
        <f t="shared" si="22"/>
        <v>15.33186036235086</v>
      </c>
      <c r="M282">
        <f t="shared" si="23"/>
        <v>-0.0007455025756654455</v>
      </c>
      <c r="Q282">
        <f t="shared" si="24"/>
        <v>1571</v>
      </c>
      <c r="R282">
        <f t="shared" si="25"/>
        <v>16.225263492837293</v>
      </c>
      <c r="S282">
        <f t="shared" si="26"/>
        <v>0</v>
      </c>
      <c r="T282">
        <f t="shared" si="27"/>
        <v>-0.0007455025756654455</v>
      </c>
    </row>
    <row r="283" spans="1:20" ht="12.75">
      <c r="A283">
        <f t="shared" si="29"/>
        <v>0.4000000000000002</v>
      </c>
      <c r="B283">
        <f t="shared" si="15"/>
        <v>0</v>
      </c>
      <c r="C283">
        <f t="shared" si="16"/>
        <v>0.32</v>
      </c>
      <c r="D283">
        <f t="shared" si="17"/>
        <v>25</v>
      </c>
      <c r="E283">
        <f t="shared" si="18"/>
        <v>0.33333333333333304</v>
      </c>
      <c r="F283">
        <f t="shared" si="19"/>
        <v>-0.33333333333333304</v>
      </c>
      <c r="G283">
        <f t="shared" si="20"/>
        <v>0.6902600569685315</v>
      </c>
      <c r="H283">
        <f t="shared" si="21"/>
        <v>16.036320343192216</v>
      </c>
      <c r="I283">
        <f t="shared" si="28"/>
        <v>16.4572864321608</v>
      </c>
      <c r="J283">
        <f t="shared" si="22"/>
        <v>15.157894736842103</v>
      </c>
      <c r="M283">
        <f t="shared" si="23"/>
        <v>-0.0007369594706787158</v>
      </c>
      <c r="Q283">
        <f t="shared" si="24"/>
        <v>1560</v>
      </c>
      <c r="R283">
        <f t="shared" si="25"/>
        <v>16.036320343192216</v>
      </c>
      <c r="S283">
        <f t="shared" si="26"/>
        <v>0</v>
      </c>
      <c r="T283">
        <f t="shared" si="27"/>
        <v>-0.0007369594706787158</v>
      </c>
    </row>
    <row r="284" spans="1:20" ht="12.75">
      <c r="A284">
        <f t="shared" si="29"/>
        <v>0.4100000000000002</v>
      </c>
      <c r="B284">
        <f t="shared" si="15"/>
        <v>0</v>
      </c>
      <c r="C284">
        <f t="shared" si="16"/>
        <v>0.32</v>
      </c>
      <c r="D284">
        <f t="shared" si="17"/>
        <v>25</v>
      </c>
      <c r="E284">
        <f t="shared" si="18"/>
        <v>0.3166666666666663</v>
      </c>
      <c r="F284">
        <f t="shared" si="19"/>
        <v>-0.3166666666666663</v>
      </c>
      <c r="G284">
        <f t="shared" si="20"/>
        <v>0.6835070187705384</v>
      </c>
      <c r="H284">
        <f t="shared" si="21"/>
        <v>15.84927108011845</v>
      </c>
      <c r="I284">
        <f t="shared" si="28"/>
        <v>16.280960720540403</v>
      </c>
      <c r="J284">
        <f t="shared" si="22"/>
        <v>14.98650413582934</v>
      </c>
      <c r="M284">
        <f t="shared" si="23"/>
        <v>-0.0007283013614762577</v>
      </c>
      <c r="Q284">
        <f t="shared" si="24"/>
        <v>1549</v>
      </c>
      <c r="R284">
        <f t="shared" si="25"/>
        <v>15.84927108011845</v>
      </c>
      <c r="S284">
        <f t="shared" si="26"/>
        <v>0</v>
      </c>
      <c r="T284">
        <f t="shared" si="27"/>
        <v>-0.0007283013614762577</v>
      </c>
    </row>
    <row r="285" spans="1:20" ht="12.75">
      <c r="A285">
        <f t="shared" si="29"/>
        <v>0.4200000000000002</v>
      </c>
      <c r="B285">
        <f t="shared" si="15"/>
        <v>0</v>
      </c>
      <c r="C285">
        <f t="shared" si="16"/>
        <v>0.32</v>
      </c>
      <c r="D285">
        <f t="shared" si="17"/>
        <v>25</v>
      </c>
      <c r="E285">
        <f t="shared" si="18"/>
        <v>0.2999999999999996</v>
      </c>
      <c r="F285">
        <f t="shared" si="19"/>
        <v>-0.2999999999999996</v>
      </c>
      <c r="G285">
        <f t="shared" si="20"/>
        <v>0.6768077939624687</v>
      </c>
      <c r="H285">
        <f t="shared" si="21"/>
        <v>15.664118149267567</v>
      </c>
      <c r="I285">
        <f t="shared" si="28"/>
        <v>16.106128550074736</v>
      </c>
      <c r="J285">
        <f t="shared" si="22"/>
        <v>14.817631806395848</v>
      </c>
      <c r="M285">
        <f t="shared" si="23"/>
        <v>-0.000719527385890154</v>
      </c>
      <c r="Q285">
        <f t="shared" si="24"/>
        <v>1538</v>
      </c>
      <c r="R285">
        <f t="shared" si="25"/>
        <v>15.664118149267567</v>
      </c>
      <c r="S285">
        <f t="shared" si="26"/>
        <v>0</v>
      </c>
      <c r="T285">
        <f t="shared" si="27"/>
        <v>-0.000719527385890154</v>
      </c>
    </row>
    <row r="286" spans="1:20" ht="12.75">
      <c r="A286">
        <f t="shared" si="29"/>
        <v>0.4300000000000002</v>
      </c>
      <c r="B286">
        <f t="shared" si="15"/>
        <v>0</v>
      </c>
      <c r="C286">
        <f t="shared" si="16"/>
        <v>0.32</v>
      </c>
      <c r="D286">
        <f t="shared" si="17"/>
        <v>25</v>
      </c>
      <c r="E286">
        <f t="shared" si="18"/>
        <v>0.283333333333333</v>
      </c>
      <c r="F286">
        <f t="shared" si="19"/>
        <v>-0.283333333333333</v>
      </c>
      <c r="G286">
        <f t="shared" si="20"/>
        <v>0.6701626730425461</v>
      </c>
      <c r="H286">
        <f t="shared" si="21"/>
        <v>15.480863511349037</v>
      </c>
      <c r="I286">
        <f t="shared" si="28"/>
        <v>15.93277102455966</v>
      </c>
      <c r="J286">
        <f t="shared" si="22"/>
        <v>14.65122265122265</v>
      </c>
      <c r="M286">
        <f t="shared" si="23"/>
        <v>-0.0007106367071556374</v>
      </c>
      <c r="Q286">
        <f t="shared" si="24"/>
        <v>1527</v>
      </c>
      <c r="R286">
        <f t="shared" si="25"/>
        <v>15.480863511349037</v>
      </c>
      <c r="S286">
        <f t="shared" si="26"/>
        <v>0</v>
      </c>
      <c r="T286">
        <f t="shared" si="27"/>
        <v>-0.0007106367071556374</v>
      </c>
    </row>
    <row r="287" spans="1:20" ht="12.75">
      <c r="A287">
        <f t="shared" si="29"/>
        <v>0.4400000000000002</v>
      </c>
      <c r="B287">
        <f t="shared" si="15"/>
        <v>0</v>
      </c>
      <c r="C287">
        <f t="shared" si="16"/>
        <v>0.32</v>
      </c>
      <c r="D287">
        <f t="shared" si="17"/>
        <v>25</v>
      </c>
      <c r="E287">
        <f t="shared" si="18"/>
        <v>0.2666666666666663</v>
      </c>
      <c r="F287">
        <f t="shared" si="19"/>
        <v>-0.2666666666666663</v>
      </c>
      <c r="G287">
        <f t="shared" si="20"/>
        <v>0.6635719332199114</v>
      </c>
      <c r="H287">
        <f t="shared" si="21"/>
        <v>15.299508635763319</v>
      </c>
      <c r="I287">
        <f t="shared" si="28"/>
        <v>15.760869565217389</v>
      </c>
      <c r="J287">
        <f t="shared" si="22"/>
        <v>14.48722316865417</v>
      </c>
      <c r="M287">
        <f t="shared" si="23"/>
        <v>-0.0007016285149242498</v>
      </c>
      <c r="Q287">
        <f t="shared" si="24"/>
        <v>1516</v>
      </c>
      <c r="R287">
        <f t="shared" si="25"/>
        <v>15.299508635763319</v>
      </c>
      <c r="S287">
        <f t="shared" si="26"/>
        <v>0</v>
      </c>
      <c r="T287">
        <f t="shared" si="27"/>
        <v>-0.0007016285149242498</v>
      </c>
    </row>
    <row r="288" spans="1:20" ht="12.75">
      <c r="A288">
        <f t="shared" si="29"/>
        <v>0.45000000000000023</v>
      </c>
      <c r="B288">
        <f t="shared" si="15"/>
        <v>0</v>
      </c>
      <c r="C288">
        <f t="shared" si="16"/>
        <v>0.32</v>
      </c>
      <c r="D288">
        <f t="shared" si="17"/>
        <v>25</v>
      </c>
      <c r="E288">
        <f t="shared" si="18"/>
        <v>0.24999999999999956</v>
      </c>
      <c r="F288">
        <f t="shared" si="19"/>
        <v>-0.24999999999999956</v>
      </c>
      <c r="G288">
        <f t="shared" si="20"/>
        <v>0.6570358380381424</v>
      </c>
      <c r="H288">
        <f t="shared" si="21"/>
        <v>15.120054494834037</v>
      </c>
      <c r="I288">
        <f t="shared" si="28"/>
        <v>15.59040590405904</v>
      </c>
      <c r="J288">
        <f t="shared" si="22"/>
        <v>14.325581395348834</v>
      </c>
      <c r="M288">
        <f t="shared" si="23"/>
        <v>-0.0006925020262548245</v>
      </c>
      <c r="Q288">
        <f t="shared" si="24"/>
        <v>1504.9999999999998</v>
      </c>
      <c r="R288">
        <f t="shared" si="25"/>
        <v>15.120054494834037</v>
      </c>
      <c r="S288">
        <f t="shared" si="26"/>
        <v>0</v>
      </c>
      <c r="T288">
        <f t="shared" si="27"/>
        <v>-0.0006925020262548245</v>
      </c>
    </row>
    <row r="289" spans="1:20" ht="12.75">
      <c r="A289">
        <f t="shared" si="29"/>
        <v>0.46000000000000024</v>
      </c>
      <c r="B289">
        <f t="shared" si="15"/>
        <v>0</v>
      </c>
      <c r="C289">
        <f t="shared" si="16"/>
        <v>0.32</v>
      </c>
      <c r="D289">
        <f t="shared" si="17"/>
        <v>25</v>
      </c>
      <c r="E289">
        <f t="shared" si="18"/>
        <v>0.23333333333333295</v>
      </c>
      <c r="F289">
        <f t="shared" si="19"/>
        <v>-0.23333333333333295</v>
      </c>
      <c r="G289">
        <f t="shared" si="20"/>
        <v>0.6505546370132447</v>
      </c>
      <c r="H289">
        <f t="shared" si="21"/>
        <v>14.942501558662798</v>
      </c>
      <c r="I289">
        <f t="shared" si="28"/>
        <v>15.421362077413027</v>
      </c>
      <c r="J289">
        <f t="shared" si="22"/>
        <v>14.166246851385388</v>
      </c>
      <c r="M289">
        <f t="shared" si="23"/>
        <v>-0.000683256486579496</v>
      </c>
      <c r="Q289">
        <f t="shared" si="24"/>
        <v>1493.9999999999998</v>
      </c>
      <c r="R289">
        <f t="shared" si="25"/>
        <v>14.942501558662798</v>
      </c>
      <c r="S289">
        <f t="shared" si="26"/>
        <v>0</v>
      </c>
      <c r="T289">
        <f t="shared" si="27"/>
        <v>-0.000683256486579496</v>
      </c>
    </row>
    <row r="290" spans="1:20" ht="12.75">
      <c r="A290">
        <f t="shared" si="29"/>
        <v>0.47000000000000025</v>
      </c>
      <c r="B290">
        <f t="shared" si="15"/>
        <v>0</v>
      </c>
      <c r="C290">
        <f t="shared" si="16"/>
        <v>0.32</v>
      </c>
      <c r="D290">
        <f t="shared" si="17"/>
        <v>25</v>
      </c>
      <c r="E290">
        <f t="shared" si="18"/>
        <v>0.21666666666666623</v>
      </c>
      <c r="F290">
        <f t="shared" si="19"/>
        <v>-0.21666666666666623</v>
      </c>
      <c r="G290">
        <f t="shared" si="20"/>
        <v>0.6441285652872298</v>
      </c>
      <c r="H290">
        <f t="shared" si="21"/>
        <v>14.766849790628672</v>
      </c>
      <c r="I290">
        <f t="shared" si="28"/>
        <v>15.253720419614538</v>
      </c>
      <c r="J290">
        <f t="shared" si="22"/>
        <v>14.009170487703205</v>
      </c>
      <c r="M290">
        <f t="shared" si="23"/>
        <v>-0.0006738911706419769</v>
      </c>
      <c r="Q290">
        <f t="shared" si="24"/>
        <v>1482.9999999999998</v>
      </c>
      <c r="R290">
        <f t="shared" si="25"/>
        <v>14.766849790628672</v>
      </c>
      <c r="S290">
        <f t="shared" si="26"/>
        <v>0</v>
      </c>
      <c r="T290">
        <f t="shared" si="27"/>
        <v>-0.0006738911706419769</v>
      </c>
    </row>
    <row r="291" spans="1:20" ht="12.75">
      <c r="A291">
        <f t="shared" si="29"/>
        <v>0.48000000000000026</v>
      </c>
      <c r="B291">
        <f t="shared" si="15"/>
        <v>0</v>
      </c>
      <c r="C291">
        <f t="shared" si="16"/>
        <v>0.32</v>
      </c>
      <c r="D291">
        <f t="shared" si="17"/>
        <v>25</v>
      </c>
      <c r="E291">
        <f t="shared" si="18"/>
        <v>0.1999999999999995</v>
      </c>
      <c r="F291">
        <f t="shared" si="19"/>
        <v>-0.1999999999999995</v>
      </c>
      <c r="G291">
        <f t="shared" si="20"/>
        <v>0.637757843298361</v>
      </c>
      <c r="H291">
        <f t="shared" si="21"/>
        <v>14.593098643552327</v>
      </c>
      <c r="I291">
        <f t="shared" si="28"/>
        <v>15.087463556851306</v>
      </c>
      <c r="J291">
        <f t="shared" si="22"/>
        <v>13.854304635761586</v>
      </c>
      <c r="M291">
        <f t="shared" si="23"/>
        <v>-0.0006644053834053624</v>
      </c>
      <c r="Q291">
        <f t="shared" si="24"/>
        <v>1471.9999999999998</v>
      </c>
      <c r="R291">
        <f t="shared" si="25"/>
        <v>14.593098643552327</v>
      </c>
      <c r="S291">
        <f t="shared" si="26"/>
        <v>0</v>
      </c>
      <c r="T291">
        <f t="shared" si="27"/>
        <v>-0.0006644053834053624</v>
      </c>
    </row>
    <row r="292" spans="1:20" ht="12.75">
      <c r="A292">
        <f t="shared" si="29"/>
        <v>0.49000000000000027</v>
      </c>
      <c r="B292">
        <f t="shared" si="15"/>
        <v>0</v>
      </c>
      <c r="C292">
        <f t="shared" si="16"/>
        <v>0.32</v>
      </c>
      <c r="D292">
        <f t="shared" si="17"/>
        <v>25</v>
      </c>
      <c r="E292">
        <f t="shared" si="18"/>
        <v>0.1833333333333329</v>
      </c>
      <c r="F292">
        <f t="shared" si="19"/>
        <v>-0.1833333333333329</v>
      </c>
      <c r="G292">
        <f t="shared" si="20"/>
        <v>0.6314426764691179</v>
      </c>
      <c r="H292">
        <f t="shared" si="21"/>
        <v>14.421247056543313</v>
      </c>
      <c r="I292">
        <f t="shared" si="28"/>
        <v>14.92257440116138</v>
      </c>
      <c r="J292">
        <f t="shared" si="22"/>
        <v>13.70160295930949</v>
      </c>
      <c r="M292">
        <f t="shared" si="23"/>
        <v>-0.0006547984609267911</v>
      </c>
      <c r="Q292">
        <f t="shared" si="24"/>
        <v>1460.9999999999998</v>
      </c>
      <c r="R292">
        <f t="shared" si="25"/>
        <v>14.421247056543313</v>
      </c>
      <c r="S292">
        <f t="shared" si="26"/>
        <v>0</v>
      </c>
      <c r="T292">
        <f t="shared" si="27"/>
        <v>-0.0006547984609267911</v>
      </c>
    </row>
    <row r="293" spans="1:20" ht="12.75">
      <c r="A293">
        <f t="shared" si="29"/>
        <v>0.5000000000000002</v>
      </c>
      <c r="B293">
        <f t="shared" si="15"/>
        <v>0</v>
      </c>
      <c r="C293">
        <f t="shared" si="16"/>
        <v>0.32</v>
      </c>
      <c r="D293">
        <f t="shared" si="17"/>
        <v>25</v>
      </c>
      <c r="E293">
        <f t="shared" si="18"/>
        <v>0.1666666666666663</v>
      </c>
      <c r="F293">
        <f t="shared" si="19"/>
        <v>-0.1666666666666663</v>
      </c>
      <c r="G293">
        <f t="shared" si="20"/>
        <v>0.625183254912877</v>
      </c>
      <c r="H293">
        <f t="shared" si="21"/>
        <v>14.251293452546646</v>
      </c>
      <c r="I293">
        <f t="shared" si="28"/>
        <v>14.759036144578312</v>
      </c>
      <c r="J293">
        <f t="shared" si="22"/>
        <v>13.551020408163263</v>
      </c>
      <c r="M293">
        <f t="shared" si="23"/>
        <v>-0.0006450697711963457</v>
      </c>
      <c r="Q293">
        <f t="shared" si="24"/>
        <v>1449.9999999999998</v>
      </c>
      <c r="R293">
        <f t="shared" si="25"/>
        <v>14.251293452546646</v>
      </c>
      <c r="S293">
        <f t="shared" si="26"/>
        <v>0</v>
      </c>
      <c r="T293">
        <f t="shared" si="27"/>
        <v>-0.0006450697711963457</v>
      </c>
    </row>
    <row r="294" spans="1:20" ht="12.75">
      <c r="A294">
        <f t="shared" si="29"/>
        <v>0.5100000000000002</v>
      </c>
      <c r="B294">
        <f t="shared" si="15"/>
        <v>0</v>
      </c>
      <c r="C294">
        <f t="shared" si="16"/>
        <v>0.32</v>
      </c>
      <c r="D294">
        <f t="shared" si="17"/>
        <v>25</v>
      </c>
      <c r="E294">
        <f t="shared" si="18"/>
        <v>0.14999999999999958</v>
      </c>
      <c r="F294">
        <f t="shared" si="19"/>
        <v>-0.14999999999999958</v>
      </c>
      <c r="G294">
        <f t="shared" si="20"/>
        <v>0.6189797531602687</v>
      </c>
      <c r="H294">
        <f t="shared" si="21"/>
        <v>14.083235736602928</v>
      </c>
      <c r="I294">
        <f t="shared" si="28"/>
        <v>14.596832253419722</v>
      </c>
      <c r="J294">
        <f t="shared" si="22"/>
        <v>13.402513173895416</v>
      </c>
      <c r="M294">
        <f t="shared" si="23"/>
        <v>-0.0006352187149376579</v>
      </c>
      <c r="Q294">
        <f t="shared" si="24"/>
        <v>1438.9999999999998</v>
      </c>
      <c r="R294">
        <f t="shared" si="25"/>
        <v>14.083235736602928</v>
      </c>
      <c r="S294">
        <f t="shared" si="26"/>
        <v>0</v>
      </c>
      <c r="T294">
        <f t="shared" si="27"/>
        <v>-0.0006352187149376579</v>
      </c>
    </row>
    <row r="295" spans="1:20" ht="12.75">
      <c r="A295">
        <f t="shared" si="29"/>
        <v>0.5200000000000002</v>
      </c>
      <c r="B295">
        <f t="shared" si="15"/>
        <v>0</v>
      </c>
      <c r="C295">
        <f t="shared" si="16"/>
        <v>0.32</v>
      </c>
      <c r="D295">
        <f t="shared" si="17"/>
        <v>25</v>
      </c>
      <c r="E295">
        <f t="shared" si="18"/>
        <v>0.13333333333333286</v>
      </c>
      <c r="F295">
        <f t="shared" si="19"/>
        <v>-0.13333333333333286</v>
      </c>
      <c r="G295">
        <f t="shared" si="20"/>
        <v>0.6128323299061122</v>
      </c>
      <c r="H295">
        <f t="shared" si="21"/>
        <v>13.917071294833997</v>
      </c>
      <c r="I295">
        <f t="shared" si="28"/>
        <v>14.435946462715101</v>
      </c>
      <c r="J295">
        <f t="shared" si="22"/>
        <v>13.256038647342992</v>
      </c>
      <c r="M295">
        <f t="shared" si="23"/>
        <v>-0.0006252447263677828</v>
      </c>
      <c r="Q295">
        <f t="shared" si="24"/>
        <v>1427.9999999999998</v>
      </c>
      <c r="R295">
        <f t="shared" si="25"/>
        <v>13.917071294833997</v>
      </c>
      <c r="S295">
        <f t="shared" si="26"/>
        <v>0</v>
      </c>
      <c r="T295">
        <f t="shared" si="27"/>
        <v>-0.0006252447263677828</v>
      </c>
    </row>
    <row r="296" spans="1:20" ht="12.75">
      <c r="A296">
        <f t="shared" si="29"/>
        <v>0.5300000000000002</v>
      </c>
      <c r="B296">
        <f t="shared" si="15"/>
        <v>0</v>
      </c>
      <c r="C296">
        <f t="shared" si="16"/>
        <v>0.32</v>
      </c>
      <c r="D296">
        <f t="shared" si="17"/>
        <v>25</v>
      </c>
      <c r="E296">
        <f t="shared" si="18"/>
        <v>0.11666666666666625</v>
      </c>
      <c r="F296">
        <f t="shared" si="19"/>
        <v>-0.11666666666666625</v>
      </c>
      <c r="G296">
        <f t="shared" si="20"/>
        <v>0.6067411277777666</v>
      </c>
      <c r="H296">
        <f t="shared" si="21"/>
        <v>13.752796994163655</v>
      </c>
      <c r="I296">
        <f t="shared" si="28"/>
        <v>14.276362770768865</v>
      </c>
      <c r="J296">
        <f t="shared" si="22"/>
        <v>13.111555377848859</v>
      </c>
      <c r="M296">
        <f t="shared" si="23"/>
        <v>-0.0006151472739140006</v>
      </c>
      <c r="Q296">
        <f t="shared" si="24"/>
        <v>1416.9999999999998</v>
      </c>
      <c r="R296">
        <f t="shared" si="25"/>
        <v>13.752796994163655</v>
      </c>
      <c r="S296">
        <f t="shared" si="26"/>
        <v>0</v>
      </c>
      <c r="T296">
        <f t="shared" si="27"/>
        <v>-0.0006151472739140006</v>
      </c>
    </row>
    <row r="297" spans="1:20" ht="12.75">
      <c r="A297">
        <f t="shared" si="29"/>
        <v>0.5400000000000003</v>
      </c>
      <c r="B297">
        <f t="shared" si="15"/>
        <v>0</v>
      </c>
      <c r="C297">
        <f t="shared" si="16"/>
        <v>0.32</v>
      </c>
      <c r="D297">
        <f t="shared" si="17"/>
        <v>25</v>
      </c>
      <c r="E297">
        <f t="shared" si="18"/>
        <v>0.09999999999999953</v>
      </c>
      <c r="F297">
        <f t="shared" si="19"/>
        <v>-0.09999999999999953</v>
      </c>
      <c r="G297">
        <f t="shared" si="20"/>
        <v>0.6007062731256817</v>
      </c>
      <c r="H297">
        <f t="shared" si="21"/>
        <v>13.590409182780814</v>
      </c>
      <c r="I297">
        <f t="shared" si="28"/>
        <v>14.118065433854904</v>
      </c>
      <c r="J297">
        <f t="shared" si="22"/>
        <v>12.969023034154088</v>
      </c>
      <c r="M297">
        <f t="shared" si="23"/>
        <v>-0.0006049258608853366</v>
      </c>
      <c r="Q297">
        <f t="shared" si="24"/>
        <v>1405.9999999999995</v>
      </c>
      <c r="R297">
        <f t="shared" si="25"/>
        <v>13.590409182780814</v>
      </c>
      <c r="S297">
        <f t="shared" si="26"/>
        <v>0</v>
      </c>
      <c r="T297">
        <f t="shared" si="27"/>
        <v>-0.0006049258608853366</v>
      </c>
    </row>
    <row r="298" spans="1:20" ht="12.75">
      <c r="A298">
        <f t="shared" si="29"/>
        <v>0.5500000000000003</v>
      </c>
      <c r="B298">
        <f t="shared" si="15"/>
        <v>0</v>
      </c>
      <c r="C298">
        <f t="shared" si="16"/>
        <v>0.32</v>
      </c>
      <c r="D298">
        <f t="shared" si="17"/>
        <v>25</v>
      </c>
      <c r="E298">
        <f t="shared" si="18"/>
        <v>0.08333333333333282</v>
      </c>
      <c r="F298">
        <f t="shared" si="19"/>
        <v>-0.08333333333333282</v>
      </c>
      <c r="G298">
        <f t="shared" si="20"/>
        <v>0.5947278758368586</v>
      </c>
      <c r="H298">
        <f t="shared" si="21"/>
        <v>13.429903691349814</v>
      </c>
      <c r="I298">
        <f t="shared" si="28"/>
        <v>13.961038961038959</v>
      </c>
      <c r="J298">
        <f t="shared" si="22"/>
        <v>12.828402366863903</v>
      </c>
      <c r="M298">
        <f t="shared" si="23"/>
        <v>-0.0005945800260967148</v>
      </c>
      <c r="Q298">
        <f t="shared" si="24"/>
        <v>1394.9999999999995</v>
      </c>
      <c r="R298">
        <f t="shared" si="25"/>
        <v>13.429903691349814</v>
      </c>
      <c r="S298">
        <f t="shared" si="26"/>
        <v>0</v>
      </c>
      <c r="T298">
        <f t="shared" si="27"/>
        <v>-0.0005945800260967148</v>
      </c>
    </row>
    <row r="299" spans="1:20" ht="12.75">
      <c r="A299">
        <f t="shared" si="29"/>
        <v>0.5600000000000003</v>
      </c>
      <c r="B299">
        <f t="shared" si="15"/>
        <v>0</v>
      </c>
      <c r="C299">
        <f t="shared" si="16"/>
        <v>0.32</v>
      </c>
      <c r="D299">
        <f t="shared" si="17"/>
        <v>25</v>
      </c>
      <c r="E299">
        <f t="shared" si="18"/>
        <v>0.06666666666666621</v>
      </c>
      <c r="F299">
        <f t="shared" si="19"/>
        <v>-0.06666666666666621</v>
      </c>
      <c r="G299">
        <f t="shared" si="20"/>
        <v>0.588806029171852</v>
      </c>
      <c r="H299">
        <f t="shared" si="21"/>
        <v>13.271275834970194</v>
      </c>
      <c r="I299">
        <f t="shared" si="28"/>
        <v>13.805268109125114</v>
      </c>
      <c r="J299">
        <f t="shared" si="22"/>
        <v>12.68965517241379</v>
      </c>
      <c r="M299">
        <f t="shared" si="23"/>
        <v>-0.0005841093444438045</v>
      </c>
      <c r="Q299">
        <f t="shared" si="24"/>
        <v>1383.9999999999995</v>
      </c>
      <c r="R299">
        <f t="shared" si="25"/>
        <v>13.271275834970194</v>
      </c>
      <c r="S299">
        <f t="shared" si="26"/>
        <v>0</v>
      </c>
      <c r="T299">
        <f t="shared" si="27"/>
        <v>-0.0005841093444438045</v>
      </c>
    </row>
    <row r="300" spans="1:20" ht="12.75">
      <c r="A300">
        <f t="shared" si="29"/>
        <v>0.5700000000000003</v>
      </c>
      <c r="B300">
        <f t="shared" si="15"/>
        <v>0</v>
      </c>
      <c r="C300">
        <f t="shared" si="16"/>
        <v>0.32</v>
      </c>
      <c r="D300">
        <f t="shared" si="17"/>
        <v>25</v>
      </c>
      <c r="E300">
        <f t="shared" si="18"/>
        <v>0.04999999999999949</v>
      </c>
      <c r="F300">
        <f t="shared" si="19"/>
        <v>-0.04999999999999949</v>
      </c>
      <c r="G300">
        <f t="shared" si="20"/>
        <v>0.5829408096258828</v>
      </c>
      <c r="H300">
        <f t="shared" si="21"/>
        <v>13.114520415885668</v>
      </c>
      <c r="I300">
        <f t="shared" si="28"/>
        <v>13.650737877723117</v>
      </c>
      <c r="J300">
        <f t="shared" si="22"/>
        <v>12.552744258466328</v>
      </c>
      <c r="M300">
        <f t="shared" si="23"/>
        <v>-0.0005735134274267779</v>
      </c>
      <c r="Q300">
        <f t="shared" si="24"/>
        <v>1372.9999999999995</v>
      </c>
      <c r="R300">
        <f t="shared" si="25"/>
        <v>13.114520415885668</v>
      </c>
      <c r="S300">
        <f t="shared" si="26"/>
        <v>0</v>
      </c>
      <c r="T300">
        <f t="shared" si="27"/>
        <v>-0.0005735134274267779</v>
      </c>
    </row>
    <row r="301" spans="1:20" ht="12.75">
      <c r="A301">
        <f t="shared" si="29"/>
        <v>0.5800000000000003</v>
      </c>
      <c r="B301">
        <f t="shared" si="15"/>
        <v>0</v>
      </c>
      <c r="C301">
        <f t="shared" si="16"/>
        <v>0.32</v>
      </c>
      <c r="D301">
        <f t="shared" si="17"/>
        <v>25</v>
      </c>
      <c r="E301">
        <f t="shared" si="18"/>
        <v>0.03333333333333277</v>
      </c>
      <c r="F301">
        <f t="shared" si="19"/>
        <v>-0.03333333333333277</v>
      </c>
      <c r="G301">
        <f t="shared" si="20"/>
        <v>0.5771322768145352</v>
      </c>
      <c r="H301">
        <f t="shared" si="21"/>
        <v>12.959631726939502</v>
      </c>
      <c r="I301">
        <f t="shared" si="28"/>
        <v>13.497433504433037</v>
      </c>
      <c r="J301">
        <f t="shared" si="22"/>
        <v>12.417633410672853</v>
      </c>
      <c r="M301">
        <f t="shared" si="23"/>
        <v>-0.0005627919236213593</v>
      </c>
      <c r="Q301">
        <f t="shared" si="24"/>
        <v>1361.9999999999995</v>
      </c>
      <c r="R301">
        <f t="shared" si="25"/>
        <v>12.959631726939502</v>
      </c>
      <c r="S301">
        <f t="shared" si="26"/>
        <v>0</v>
      </c>
      <c r="T301">
        <f t="shared" si="27"/>
        <v>-0.0005627919236213593</v>
      </c>
    </row>
    <row r="302" spans="1:20" ht="12.75">
      <c r="A302">
        <f t="shared" si="29"/>
        <v>0.5900000000000003</v>
      </c>
      <c r="B302">
        <f t="shared" si="15"/>
        <v>0</v>
      </c>
      <c r="C302">
        <f t="shared" si="16"/>
        <v>0.32</v>
      </c>
      <c r="D302">
        <f t="shared" si="17"/>
        <v>25</v>
      </c>
      <c r="E302">
        <f t="shared" si="18"/>
        <v>0.016666666666666163</v>
      </c>
      <c r="F302">
        <f t="shared" si="19"/>
        <v>-0.016666666666666163</v>
      </c>
      <c r="G302">
        <f t="shared" si="20"/>
        <v>0.5713804733844371</v>
      </c>
      <c r="H302">
        <f t="shared" si="21"/>
        <v>12.806603555770785</v>
      </c>
      <c r="I302">
        <f t="shared" si="28"/>
        <v>13.345340460144081</v>
      </c>
      <c r="J302">
        <f t="shared" si="22"/>
        <v>12.284287360737608</v>
      </c>
      <c r="M302">
        <f t="shared" si="23"/>
        <v>-0.0005519445190957158</v>
      </c>
      <c r="Q302">
        <f t="shared" si="24"/>
        <v>1350.9999999999995</v>
      </c>
      <c r="R302">
        <f t="shared" si="25"/>
        <v>12.806603555770785</v>
      </c>
      <c r="S302">
        <f t="shared" si="26"/>
        <v>0</v>
      </c>
      <c r="T302">
        <f t="shared" si="27"/>
        <v>-0.0005519445190957158</v>
      </c>
    </row>
    <row r="303" spans="1:20" ht="12.75">
      <c r="A303">
        <f t="shared" si="29"/>
        <v>0.6000000000000003</v>
      </c>
      <c r="B303">
        <f t="shared" si="15"/>
        <v>1.3877787807814449E-15</v>
      </c>
      <c r="C303">
        <f t="shared" si="16"/>
        <v>0.3200000000000009</v>
      </c>
      <c r="D303">
        <f t="shared" si="17"/>
        <v>24.999999999999936</v>
      </c>
      <c r="E303">
        <f t="shared" si="18"/>
        <v>0</v>
      </c>
      <c r="F303">
        <f t="shared" si="19"/>
        <v>0</v>
      </c>
      <c r="G303">
        <f t="shared" si="20"/>
        <v>0.5656854249492388</v>
      </c>
      <c r="H303">
        <f t="shared" si="21"/>
        <v>12.655429189743808</v>
      </c>
      <c r="I303">
        <f t="shared" si="28"/>
        <v>13.194444444444429</v>
      </c>
      <c r="J303">
        <f t="shared" si="22"/>
        <v>12.152671755725184</v>
      </c>
      <c r="M303">
        <f t="shared" si="23"/>
        <v>-0.0005409709377719389</v>
      </c>
      <c r="Q303">
        <f t="shared" si="24"/>
        <v>1339.9999999999995</v>
      </c>
      <c r="R303">
        <f t="shared" si="25"/>
        <v>12.655429189743808</v>
      </c>
      <c r="S303">
        <f t="shared" si="26"/>
        <v>5.55111512312578E-16</v>
      </c>
      <c r="T303">
        <f t="shared" si="27"/>
        <v>-0.0005409709377719389</v>
      </c>
    </row>
    <row r="304" spans="1:20" ht="12.75">
      <c r="A304">
        <f t="shared" si="29"/>
        <v>0.6100000000000003</v>
      </c>
      <c r="B304">
        <f t="shared" si="15"/>
        <v>0.04098360655737843</v>
      </c>
      <c r="C304">
        <f t="shared" si="16"/>
        <v>0.34735042735042826</v>
      </c>
      <c r="D304">
        <f t="shared" si="17"/>
        <v>23.031496062992062</v>
      </c>
      <c r="E304">
        <f t="shared" si="18"/>
        <v>0</v>
      </c>
      <c r="F304">
        <f t="shared" si="19"/>
        <v>0</v>
      </c>
      <c r="G304">
        <f t="shared" si="20"/>
        <v>0.5893644266075347</v>
      </c>
      <c r="H304">
        <f t="shared" si="21"/>
        <v>12.240059295258023</v>
      </c>
      <c r="I304">
        <f t="shared" si="28"/>
        <v>12.658628970136185</v>
      </c>
      <c r="J304">
        <f t="shared" si="22"/>
        <v>11.845156417196435</v>
      </c>
      <c r="M304">
        <f t="shared" si="23"/>
        <v>-0.0005307724229412273</v>
      </c>
      <c r="Q304">
        <f t="shared" si="24"/>
        <v>1328.9999999999995</v>
      </c>
      <c r="R304">
        <f t="shared" si="25"/>
        <v>12.240059295258023</v>
      </c>
      <c r="S304">
        <f t="shared" si="26"/>
        <v>0.016393442622951372</v>
      </c>
      <c r="T304">
        <f t="shared" si="27"/>
        <v>-0.0005307724229412273</v>
      </c>
    </row>
    <row r="305" spans="1:20" ht="12.75">
      <c r="A305">
        <f t="shared" si="29"/>
        <v>0.6200000000000003</v>
      </c>
      <c r="B305">
        <f t="shared" si="15"/>
        <v>0.08064516129032394</v>
      </c>
      <c r="C305">
        <f t="shared" si="16"/>
        <v>0.376140350877194</v>
      </c>
      <c r="D305">
        <f t="shared" si="17"/>
        <v>21.268656716417855</v>
      </c>
      <c r="E305">
        <f t="shared" si="18"/>
        <v>0</v>
      </c>
      <c r="F305">
        <f t="shared" si="19"/>
        <v>0</v>
      </c>
      <c r="G305">
        <f t="shared" si="20"/>
        <v>0.613302821514131</v>
      </c>
      <c r="H305">
        <f t="shared" si="21"/>
        <v>11.850704460826407</v>
      </c>
      <c r="I305">
        <f t="shared" si="28"/>
        <v>12.172520176538717</v>
      </c>
      <c r="J305">
        <f t="shared" si="22"/>
        <v>11.54403886881773</v>
      </c>
      <c r="M305">
        <f t="shared" si="23"/>
        <v>-0.0005208457489203048</v>
      </c>
      <c r="Q305">
        <f t="shared" si="24"/>
        <v>1317.9999999999995</v>
      </c>
      <c r="R305">
        <f t="shared" si="25"/>
        <v>11.850704460826407</v>
      </c>
      <c r="S305">
        <f t="shared" si="26"/>
        <v>0.03225806451612958</v>
      </c>
      <c r="T305">
        <f t="shared" si="27"/>
        <v>-0.0005208457489203048</v>
      </c>
    </row>
    <row r="306" spans="1:20" ht="12.75">
      <c r="A306">
        <f t="shared" si="29"/>
        <v>0.6300000000000003</v>
      </c>
      <c r="B306">
        <f t="shared" si="15"/>
        <v>0.1190476190476204</v>
      </c>
      <c r="C306">
        <f t="shared" si="16"/>
        <v>0.4064864864864876</v>
      </c>
      <c r="D306">
        <f t="shared" si="17"/>
        <v>19.680851063829735</v>
      </c>
      <c r="E306">
        <f t="shared" si="18"/>
        <v>0</v>
      </c>
      <c r="F306">
        <f t="shared" si="19"/>
        <v>0</v>
      </c>
      <c r="G306">
        <f t="shared" si="20"/>
        <v>0.6375629274718595</v>
      </c>
      <c r="H306">
        <f t="shared" si="21"/>
        <v>11.484003911139178</v>
      </c>
      <c r="I306">
        <f t="shared" si="28"/>
        <v>11.728358006389229</v>
      </c>
      <c r="J306">
        <f t="shared" si="22"/>
        <v>11.249121509154792</v>
      </c>
      <c r="M306">
        <f t="shared" si="23"/>
        <v>-0.0005111574447189378</v>
      </c>
      <c r="Q306">
        <f t="shared" si="24"/>
        <v>1306.9999999999995</v>
      </c>
      <c r="R306">
        <f t="shared" si="25"/>
        <v>11.484003911139178</v>
      </c>
      <c r="S306">
        <f t="shared" si="26"/>
        <v>0.047619047619048165</v>
      </c>
      <c r="T306">
        <f t="shared" si="27"/>
        <v>-0.0005111574447189378</v>
      </c>
    </row>
    <row r="307" spans="1:20" ht="12.75">
      <c r="A307">
        <f t="shared" si="29"/>
        <v>0.6400000000000003</v>
      </c>
      <c r="B307">
        <f aca="true" t="shared" si="30" ref="B307:B338">IF(A307&lt;$I$39,0,(A307-$I$39)/A307/(1-$I$39))</f>
        <v>0.15625000000000133</v>
      </c>
      <c r="C307">
        <f aca="true" t="shared" si="31" ref="C307:C338">IF(A307&lt;$I$39,$B$236,$B$236*(1+B307)/(1-B307))</f>
        <v>0.43851851851851975</v>
      </c>
      <c r="D307">
        <f aca="true" t="shared" si="32" ref="D307:D343">$B$47*(1-B307)/(1+B307)</f>
        <v>18.243243243243196</v>
      </c>
      <c r="E307">
        <f aca="true" t="shared" si="33" ref="E307:E343">IF(A307&lt;$I$39,$F$39*(1-A307/$H$39),$F$39*(1-$I$39/$H$39))</f>
        <v>0</v>
      </c>
      <c r="F307">
        <f aca="true" t="shared" si="34" ref="F307:F343">IF(A307&lt;$I$39,$G$39*(1-A307/$I$39),0)</f>
        <v>0</v>
      </c>
      <c r="G307">
        <f aca="true" t="shared" si="35" ref="G307:G338">0.5*(E307+C307*F307+SQRT((E307+C307*F307)^2+4*C307*(1-E307-F307)))</f>
        <v>0.6622073078111715</v>
      </c>
      <c r="H307">
        <f aca="true" t="shared" si="36" ref="H307:H338">IF(A307&lt;$I$39,D307*(C307+G307*(1+A307*(C307-1)))/(C307+G307-A307*(C307-1)),D307*(C307+G307*(1+$I$39*(C307-1)))/(C307+G307-$I$39*(C307-1)))</f>
        <v>11.13714161766927</v>
      </c>
      <c r="I307">
        <f t="shared" si="28"/>
        <v>11.31982282683216</v>
      </c>
      <c r="J307">
        <f aca="true" t="shared" si="37" ref="J307:J343">IF(A307&lt;$I$39,D307*(C307+C307*(1+A307*(C307-1)))/(C307+C307-A307*(C307-1)),D307*(C307+C307*(1+$I$39*(C307-1)))/(C307+C307-$I$39*(C307-1)))</f>
        <v>10.960214791310706</v>
      </c>
      <c r="M307">
        <f aca="true" t="shared" si="38" ref="M307:M343">$D$47+$B$238*(D307/H307-1)/(1/C307-1)</f>
        <v>-0.0005016778712433013</v>
      </c>
      <c r="Q307">
        <f aca="true" t="shared" si="39" ref="Q307:Q343">A307*$G$47+(1-A307)*$H$47</f>
        <v>1295.9999999999995</v>
      </c>
      <c r="R307">
        <f aca="true" t="shared" si="40" ref="R307:R343">H307</f>
        <v>11.13714161766927</v>
      </c>
      <c r="S307">
        <f aca="true" t="shared" si="41" ref="S307:S343">IF(A307&lt;$I$39,0,(A307-$I$39)/A307)</f>
        <v>0.06250000000000054</v>
      </c>
      <c r="T307">
        <f aca="true" t="shared" si="42" ref="T307:T343">M307</f>
        <v>-0.0005016778712433013</v>
      </c>
    </row>
    <row r="308" spans="1:20" ht="12.75">
      <c r="A308">
        <f t="shared" si="29"/>
        <v>0.6500000000000004</v>
      </c>
      <c r="B308">
        <f t="shared" si="30"/>
        <v>0.19230769230769365</v>
      </c>
      <c r="C308">
        <f t="shared" si="31"/>
        <v>0.47238095238095373</v>
      </c>
      <c r="D308">
        <f t="shared" si="32"/>
        <v>16.935483870967694</v>
      </c>
      <c r="E308">
        <f t="shared" si="33"/>
        <v>0</v>
      </c>
      <c r="F308">
        <f t="shared" si="34"/>
        <v>0</v>
      </c>
      <c r="G308">
        <f t="shared" si="35"/>
        <v>0.6872997543873807</v>
      </c>
      <c r="H308">
        <f t="shared" si="36"/>
        <v>10.807733991433912</v>
      </c>
      <c r="I308">
        <f aca="true" t="shared" si="43" ref="I308:I343">IF(A308&lt;$I$39,D308*(C308+1*(1+A308*(C308-1)))/(C308+1-A308*(C308-1)),D308*(C308+1*(1+$I$39*(C308-1)))/(C308+1-$I$39*(C308-1)))</f>
        <v>10.941707424300693</v>
      </c>
      <c r="J308">
        <f t="shared" si="37"/>
        <v>10.67713681667169</v>
      </c>
      <c r="M308">
        <f t="shared" si="38"/>
        <v>-0.0004923805024261047</v>
      </c>
      <c r="Q308">
        <f t="shared" si="39"/>
        <v>1284.9999999999995</v>
      </c>
      <c r="R308">
        <f t="shared" si="40"/>
        <v>10.807733991433912</v>
      </c>
      <c r="S308">
        <f t="shared" si="41"/>
        <v>0.07692307692307747</v>
      </c>
      <c r="T308">
        <f t="shared" si="42"/>
        <v>-0.0004923805024261047</v>
      </c>
    </row>
    <row r="309" spans="1:20" ht="12.75">
      <c r="A309">
        <f aca="true" t="shared" si="44" ref="A309:A342">A308+0.01</f>
        <v>0.6600000000000004</v>
      </c>
      <c r="B309">
        <f t="shared" si="30"/>
        <v>0.2272727272727286</v>
      </c>
      <c r="C309">
        <f t="shared" si="31"/>
        <v>0.5082352941176485</v>
      </c>
      <c r="D309">
        <f t="shared" si="32"/>
        <v>15.740740740740696</v>
      </c>
      <c r="E309">
        <f t="shared" si="33"/>
        <v>0</v>
      </c>
      <c r="F309">
        <f t="shared" si="34"/>
        <v>0</v>
      </c>
      <c r="G309">
        <f t="shared" si="35"/>
        <v>0.7129062309432065</v>
      </c>
      <c r="H309">
        <f t="shared" si="36"/>
        <v>10.493744302865402</v>
      </c>
      <c r="I309">
        <f t="shared" si="43"/>
        <v>10.589673702930474</v>
      </c>
      <c r="J309">
        <f t="shared" si="37"/>
        <v>10.399712952996042</v>
      </c>
      <c r="M309">
        <f t="shared" si="38"/>
        <v>-0.00048324134797202416</v>
      </c>
      <c r="Q309">
        <f t="shared" si="39"/>
        <v>1273.9999999999995</v>
      </c>
      <c r="R309">
        <f t="shared" si="40"/>
        <v>10.493744302865402</v>
      </c>
      <c r="S309">
        <f t="shared" si="41"/>
        <v>0.09090909090909144</v>
      </c>
      <c r="T309">
        <f t="shared" si="42"/>
        <v>-0.00048324134797202416</v>
      </c>
    </row>
    <row r="310" spans="1:20" ht="12.75">
      <c r="A310">
        <f t="shared" si="44"/>
        <v>0.6700000000000004</v>
      </c>
      <c r="B310">
        <f t="shared" si="30"/>
        <v>0.2611940298507476</v>
      </c>
      <c r="C310">
        <f t="shared" si="31"/>
        <v>0.5462626262626278</v>
      </c>
      <c r="D310">
        <f t="shared" si="32"/>
        <v>14.644970414201142</v>
      </c>
      <c r="E310">
        <f t="shared" si="33"/>
        <v>0</v>
      </c>
      <c r="F310">
        <f t="shared" si="34"/>
        <v>0</v>
      </c>
      <c r="G310">
        <f t="shared" si="35"/>
        <v>0.7390958166994506</v>
      </c>
      <c r="H310">
        <f t="shared" si="36"/>
        <v>10.193416556182555</v>
      </c>
      <c r="I310">
        <f t="shared" si="43"/>
        <v>10.260069478772467</v>
      </c>
      <c r="J310">
        <f t="shared" si="37"/>
        <v>10.127775475161336</v>
      </c>
      <c r="M310">
        <f t="shared" si="38"/>
        <v>-0.00047423848235750624</v>
      </c>
      <c r="Q310">
        <f t="shared" si="39"/>
        <v>1262.9999999999995</v>
      </c>
      <c r="R310">
        <f t="shared" si="40"/>
        <v>10.193416556182555</v>
      </c>
      <c r="S310">
        <f t="shared" si="41"/>
        <v>0.10447761194029904</v>
      </c>
      <c r="T310">
        <f t="shared" si="42"/>
        <v>-0.00047423848235750624</v>
      </c>
    </row>
    <row r="311" spans="1:20" ht="12.75">
      <c r="A311">
        <f t="shared" si="44"/>
        <v>0.6800000000000004</v>
      </c>
      <c r="B311">
        <f t="shared" si="30"/>
        <v>0.2941176470588248</v>
      </c>
      <c r="C311">
        <f t="shared" si="31"/>
        <v>0.5866666666666683</v>
      </c>
      <c r="D311">
        <f t="shared" si="32"/>
        <v>13.6363636363636</v>
      </c>
      <c r="E311">
        <f t="shared" si="33"/>
        <v>0</v>
      </c>
      <c r="F311">
        <f t="shared" si="34"/>
        <v>0</v>
      </c>
      <c r="G311">
        <f t="shared" si="35"/>
        <v>0.7659416862050715</v>
      </c>
      <c r="H311">
        <f t="shared" si="36"/>
        <v>9.905223728387941</v>
      </c>
      <c r="I311">
        <f t="shared" si="43"/>
        <v>9.949788583509504</v>
      </c>
      <c r="J311">
        <f t="shared" si="37"/>
        <v>9.861163227016874</v>
      </c>
      <c r="M311">
        <f t="shared" si="38"/>
        <v>-0.0004653516540862676</v>
      </c>
      <c r="Q311">
        <f t="shared" si="39"/>
        <v>1251.9999999999995</v>
      </c>
      <c r="R311">
        <f t="shared" si="40"/>
        <v>9.905223728387941</v>
      </c>
      <c r="S311">
        <f t="shared" si="41"/>
        <v>0.11764705882352994</v>
      </c>
      <c r="T311">
        <f t="shared" si="42"/>
        <v>-0.0004653516540862676</v>
      </c>
    </row>
    <row r="312" spans="1:20" ht="12.75">
      <c r="A312">
        <f t="shared" si="44"/>
        <v>0.6900000000000004</v>
      </c>
      <c r="B312">
        <f t="shared" si="30"/>
        <v>0.3260869565217404</v>
      </c>
      <c r="C312">
        <f t="shared" si="31"/>
        <v>0.6296774193548405</v>
      </c>
      <c r="D312">
        <f t="shared" si="32"/>
        <v>12.70491803278685</v>
      </c>
      <c r="E312">
        <f t="shared" si="33"/>
        <v>0</v>
      </c>
      <c r="F312">
        <f t="shared" si="34"/>
        <v>0</v>
      </c>
      <c r="G312">
        <f t="shared" si="35"/>
        <v>0.7935221605946745</v>
      </c>
      <c r="H312">
        <f t="shared" si="36"/>
        <v>9.62782674915591</v>
      </c>
      <c r="I312">
        <f t="shared" si="43"/>
        <v>9.6561626185646</v>
      </c>
      <c r="J312">
        <f t="shared" si="37"/>
        <v>9.599721302908888</v>
      </c>
      <c r="M312">
        <f t="shared" si="38"/>
        <v>-0.00045656195570064305</v>
      </c>
      <c r="Q312">
        <f t="shared" si="39"/>
        <v>1240.9999999999995</v>
      </c>
      <c r="R312">
        <f t="shared" si="40"/>
        <v>9.62782674915591</v>
      </c>
      <c r="S312">
        <f t="shared" si="41"/>
        <v>0.13043478260869618</v>
      </c>
      <c r="T312">
        <f t="shared" si="42"/>
        <v>-0.00045656195570064305</v>
      </c>
    </row>
    <row r="313" spans="1:20" ht="12.75">
      <c r="A313">
        <f t="shared" si="44"/>
        <v>0.7000000000000004</v>
      </c>
      <c r="B313">
        <f t="shared" si="30"/>
        <v>0.3571428571428584</v>
      </c>
      <c r="C313">
        <f t="shared" si="31"/>
        <v>0.6755555555555576</v>
      </c>
      <c r="D313">
        <f t="shared" si="32"/>
        <v>11.84210526315786</v>
      </c>
      <c r="E313">
        <f t="shared" si="33"/>
        <v>0</v>
      </c>
      <c r="F313">
        <f t="shared" si="34"/>
        <v>0</v>
      </c>
      <c r="G313">
        <f t="shared" si="35"/>
        <v>0.8219218670625315</v>
      </c>
      <c r="H313">
        <f t="shared" si="36"/>
        <v>9.360041600082162</v>
      </c>
      <c r="I313">
        <f t="shared" si="43"/>
        <v>9.376876125675393</v>
      </c>
      <c r="J313">
        <f t="shared" si="37"/>
        <v>9.343300747556055</v>
      </c>
      <c r="M313">
        <f t="shared" si="38"/>
        <v>-0.0004478515396034523</v>
      </c>
      <c r="Q313">
        <f t="shared" si="39"/>
        <v>1229.9999999999995</v>
      </c>
      <c r="R313">
        <f t="shared" si="40"/>
        <v>9.360041600082162</v>
      </c>
      <c r="S313">
        <f t="shared" si="41"/>
        <v>0.14285714285714338</v>
      </c>
      <c r="T313">
        <f t="shared" si="42"/>
        <v>-0.0004478515396034523</v>
      </c>
    </row>
    <row r="314" spans="1:20" ht="12.75">
      <c r="A314">
        <f t="shared" si="44"/>
        <v>0.7100000000000004</v>
      </c>
      <c r="B314">
        <f t="shared" si="30"/>
        <v>0.3873239436619731</v>
      </c>
      <c r="C314">
        <f t="shared" si="31"/>
        <v>0.7245977011494275</v>
      </c>
      <c r="D314">
        <f t="shared" si="32"/>
        <v>11.040609137055805</v>
      </c>
      <c r="E314">
        <f t="shared" si="33"/>
        <v>0</v>
      </c>
      <c r="F314">
        <f t="shared" si="34"/>
        <v>0</v>
      </c>
      <c r="G314">
        <f t="shared" si="35"/>
        <v>0.8512330474960588</v>
      </c>
      <c r="H314">
        <f t="shared" si="36"/>
        <v>9.100812607553616</v>
      </c>
      <c r="I314">
        <f t="shared" si="43"/>
        <v>9.109899267525918</v>
      </c>
      <c r="J314">
        <f t="shared" si="37"/>
        <v>9.091758273053472</v>
      </c>
      <c r="M314">
        <f t="shared" si="38"/>
        <v>-0.00043920336794740084</v>
      </c>
      <c r="Q314">
        <f t="shared" si="39"/>
        <v>1218.9999999999995</v>
      </c>
      <c r="R314">
        <f t="shared" si="40"/>
        <v>9.100812607553616</v>
      </c>
      <c r="S314">
        <f t="shared" si="41"/>
        <v>0.15492957746478925</v>
      </c>
      <c r="T314">
        <f t="shared" si="42"/>
        <v>-0.00043920336794740084</v>
      </c>
    </row>
    <row r="315" spans="1:20" ht="12.75">
      <c r="A315">
        <f t="shared" si="44"/>
        <v>0.7200000000000004</v>
      </c>
      <c r="B315">
        <f t="shared" si="30"/>
        <v>0.41666666666666796</v>
      </c>
      <c r="C315">
        <f t="shared" si="31"/>
        <v>0.7771428571428595</v>
      </c>
      <c r="D315">
        <f t="shared" si="32"/>
        <v>10.294117647058792</v>
      </c>
      <c r="E315">
        <f t="shared" si="33"/>
        <v>0</v>
      </c>
      <c r="F315">
        <f t="shared" si="34"/>
        <v>0</v>
      </c>
      <c r="G315">
        <f t="shared" si="35"/>
        <v>0.8815570640309449</v>
      </c>
      <c r="H315">
        <f t="shared" si="36"/>
        <v>8.849190493071658</v>
      </c>
      <c r="I315">
        <f t="shared" si="43"/>
        <v>8.85343371798479</v>
      </c>
      <c r="J315">
        <f t="shared" si="37"/>
        <v>8.844955991875413</v>
      </c>
      <c r="M315">
        <f t="shared" si="38"/>
        <v>-0.00043060098708490584</v>
      </c>
      <c r="Q315">
        <f t="shared" si="39"/>
        <v>1207.9999999999995</v>
      </c>
      <c r="R315">
        <f t="shared" si="40"/>
        <v>8.849190493071658</v>
      </c>
      <c r="S315">
        <f t="shared" si="41"/>
        <v>0.16666666666666718</v>
      </c>
      <c r="T315">
        <f t="shared" si="42"/>
        <v>-0.00043060098708490584</v>
      </c>
    </row>
    <row r="316" spans="1:20" ht="12.75">
      <c r="A316">
        <f t="shared" si="44"/>
        <v>0.7300000000000004</v>
      </c>
      <c r="B316">
        <f t="shared" si="30"/>
        <v>0.4452054794520561</v>
      </c>
      <c r="C316">
        <f t="shared" si="31"/>
        <v>0.833580246913583</v>
      </c>
      <c r="D316">
        <f t="shared" si="32"/>
        <v>9.597156398104234</v>
      </c>
      <c r="E316">
        <f t="shared" si="33"/>
        <v>0</v>
      </c>
      <c r="F316">
        <f t="shared" si="34"/>
        <v>0</v>
      </c>
      <c r="G316">
        <f t="shared" si="35"/>
        <v>0.9130061592966299</v>
      </c>
      <c r="H316">
        <f t="shared" si="36"/>
        <v>8.604314093112073</v>
      </c>
      <c r="I316">
        <f t="shared" si="43"/>
        <v>8.605868584609832</v>
      </c>
      <c r="J316">
        <f t="shared" si="37"/>
        <v>8.602761164831469</v>
      </c>
      <c r="M316">
        <f t="shared" si="38"/>
        <v>-0.0004220283185919397</v>
      </c>
      <c r="Q316">
        <f t="shared" si="39"/>
        <v>1196.9999999999995</v>
      </c>
      <c r="R316">
        <f t="shared" si="40"/>
        <v>8.604314093112073</v>
      </c>
      <c r="S316">
        <f t="shared" si="41"/>
        <v>0.17808219178082244</v>
      </c>
      <c r="T316">
        <f t="shared" si="42"/>
        <v>-0.0004220283185919397</v>
      </c>
    </row>
    <row r="317" spans="1:20" ht="12.75">
      <c r="A317">
        <f t="shared" si="44"/>
        <v>0.7400000000000004</v>
      </c>
      <c r="B317">
        <f t="shared" si="30"/>
        <v>0.47297297297297425</v>
      </c>
      <c r="C317">
        <f t="shared" si="31"/>
        <v>0.8943589743589773</v>
      </c>
      <c r="D317">
        <f t="shared" si="32"/>
        <v>8.944954128440338</v>
      </c>
      <c r="E317">
        <f t="shared" si="33"/>
        <v>0</v>
      </c>
      <c r="F317">
        <f t="shared" si="34"/>
        <v>0</v>
      </c>
      <c r="G317">
        <f t="shared" si="35"/>
        <v>0.945705543157582</v>
      </c>
      <c r="H317">
        <f t="shared" si="36"/>
        <v>8.365394910190991</v>
      </c>
      <c r="I317">
        <f t="shared" si="43"/>
        <v>8.365743980559369</v>
      </c>
      <c r="J317">
        <f t="shared" si="37"/>
        <v>8.365045963008075</v>
      </c>
      <c r="M317">
        <f t="shared" si="38"/>
        <v>-0.00041346945984596076</v>
      </c>
      <c r="Q317">
        <f t="shared" si="39"/>
        <v>1185.9999999999995</v>
      </c>
      <c r="R317">
        <f t="shared" si="40"/>
        <v>8.365394910190991</v>
      </c>
      <c r="S317">
        <f t="shared" si="41"/>
        <v>0.1891891891891897</v>
      </c>
      <c r="T317">
        <f t="shared" si="42"/>
        <v>-0.00041346945984596076</v>
      </c>
    </row>
    <row r="318" spans="1:20" ht="12.75">
      <c r="A318">
        <f t="shared" si="44"/>
        <v>0.7500000000000004</v>
      </c>
      <c r="B318">
        <f t="shared" si="30"/>
        <v>0.5000000000000012</v>
      </c>
      <c r="C318">
        <f t="shared" si="31"/>
        <v>0.9600000000000032</v>
      </c>
      <c r="D318">
        <f t="shared" si="32"/>
        <v>8.333333333333306</v>
      </c>
      <c r="E318">
        <f t="shared" si="33"/>
        <v>0</v>
      </c>
      <c r="F318">
        <f t="shared" si="34"/>
        <v>0</v>
      </c>
      <c r="G318">
        <f t="shared" si="35"/>
        <v>0.9797958971132729</v>
      </c>
      <c r="H318">
        <f t="shared" si="36"/>
        <v>8.131703836090404</v>
      </c>
      <c r="I318">
        <f t="shared" si="43"/>
        <v>8.131720430107517</v>
      </c>
      <c r="J318">
        <f t="shared" si="37"/>
        <v>8.131687242798343</v>
      </c>
      <c r="M318">
        <f t="shared" si="38"/>
        <v>-0.00040490848764647154</v>
      </c>
      <c r="Q318">
        <f t="shared" si="39"/>
        <v>1174.9999999999995</v>
      </c>
      <c r="R318">
        <f t="shared" si="40"/>
        <v>8.131703836090404</v>
      </c>
      <c r="S318">
        <f t="shared" si="41"/>
        <v>0.2000000000000005</v>
      </c>
      <c r="T318">
        <f t="shared" si="42"/>
        <v>-0.00040490848764647154</v>
      </c>
    </row>
    <row r="319" spans="1:20" ht="12.75">
      <c r="A319">
        <f t="shared" si="44"/>
        <v>0.7600000000000005</v>
      </c>
      <c r="B319">
        <f t="shared" si="30"/>
        <v>0.5263157894736854</v>
      </c>
      <c r="C319">
        <f t="shared" si="31"/>
        <v>1.0311111111111146</v>
      </c>
      <c r="D319">
        <f t="shared" si="32"/>
        <v>7.758620689655147</v>
      </c>
      <c r="E319">
        <f t="shared" si="33"/>
        <v>0</v>
      </c>
      <c r="F319">
        <f t="shared" si="34"/>
        <v>0</v>
      </c>
      <c r="G319">
        <f t="shared" si="35"/>
        <v>1.0154364141151895</v>
      </c>
      <c r="H319">
        <f t="shared" si="36"/>
        <v>7.902559516128978</v>
      </c>
      <c r="I319">
        <f t="shared" si="43"/>
        <v>7.902552698915549</v>
      </c>
      <c r="J319">
        <f t="shared" si="37"/>
        <v>7.902566333188332</v>
      </c>
      <c r="M319">
        <f t="shared" si="38"/>
        <v>-0.00039632925846422643</v>
      </c>
      <c r="Q319">
        <f t="shared" si="39"/>
        <v>1163.9999999999995</v>
      </c>
      <c r="R319">
        <f t="shared" si="40"/>
        <v>7.902559516128978</v>
      </c>
      <c r="S319">
        <f t="shared" si="41"/>
        <v>0.21052631578947417</v>
      </c>
      <c r="T319">
        <f t="shared" si="42"/>
        <v>-0.00039632925846422643</v>
      </c>
    </row>
    <row r="320" spans="1:20" ht="12.75">
      <c r="A320">
        <f t="shared" si="44"/>
        <v>0.7700000000000005</v>
      </c>
      <c r="B320">
        <f t="shared" si="30"/>
        <v>0.5519480519480532</v>
      </c>
      <c r="C320">
        <f t="shared" si="31"/>
        <v>1.1084057971014534</v>
      </c>
      <c r="D320">
        <f t="shared" si="32"/>
        <v>7.217573221757296</v>
      </c>
      <c r="E320">
        <f t="shared" si="33"/>
        <v>0</v>
      </c>
      <c r="F320">
        <f t="shared" si="34"/>
        <v>0</v>
      </c>
      <c r="G320">
        <f t="shared" si="35"/>
        <v>1.0528085282241275</v>
      </c>
      <c r="H320">
        <f t="shared" si="36"/>
        <v>7.677317912511878</v>
      </c>
      <c r="I320">
        <f t="shared" si="43"/>
        <v>7.6770669323117655</v>
      </c>
      <c r="J320">
        <f t="shared" si="37"/>
        <v>7.677568834527713</v>
      </c>
      <c r="M320">
        <f t="shared" si="38"/>
        <v>-0.00038771519859523407</v>
      </c>
      <c r="Q320">
        <f t="shared" si="39"/>
        <v>1152.9999999999995</v>
      </c>
      <c r="R320">
        <f t="shared" si="40"/>
        <v>7.677317912511878</v>
      </c>
      <c r="S320">
        <f t="shared" si="41"/>
        <v>0.22077922077922127</v>
      </c>
      <c r="T320">
        <f t="shared" si="42"/>
        <v>-0.00038771519859523407</v>
      </c>
    </row>
    <row r="321" spans="1:20" ht="12.75">
      <c r="A321">
        <f t="shared" si="44"/>
        <v>0.7800000000000005</v>
      </c>
      <c r="B321">
        <f t="shared" si="30"/>
        <v>0.5769230769230781</v>
      </c>
      <c r="C321">
        <f t="shared" si="31"/>
        <v>1.1927272727272766</v>
      </c>
      <c r="D321">
        <f t="shared" si="32"/>
        <v>6.707317073170709</v>
      </c>
      <c r="E321">
        <f t="shared" si="33"/>
        <v>0</v>
      </c>
      <c r="F321">
        <f t="shared" si="34"/>
        <v>0</v>
      </c>
      <c r="G321">
        <f t="shared" si="35"/>
        <v>1.0921205394677258</v>
      </c>
      <c r="H321">
        <f t="shared" si="36"/>
        <v>7.455362683210935</v>
      </c>
      <c r="I321">
        <f t="shared" si="43"/>
        <v>7.454140192662419</v>
      </c>
      <c r="J321">
        <f t="shared" si="37"/>
        <v>7.456584428067917</v>
      </c>
      <c r="M321">
        <f t="shared" si="38"/>
        <v>-0.00037904907673960296</v>
      </c>
      <c r="Q321">
        <f t="shared" si="39"/>
        <v>1141.9999999999995</v>
      </c>
      <c r="R321">
        <f t="shared" si="40"/>
        <v>7.455362683210935</v>
      </c>
      <c r="S321">
        <f t="shared" si="41"/>
        <v>0.23076923076923125</v>
      </c>
      <c r="T321">
        <f t="shared" si="42"/>
        <v>-0.00037904907673960296</v>
      </c>
    </row>
    <row r="322" spans="1:20" ht="12.75">
      <c r="A322">
        <f t="shared" si="44"/>
        <v>0.7900000000000005</v>
      </c>
      <c r="B322">
        <f t="shared" si="30"/>
        <v>0.6012658227848113</v>
      </c>
      <c r="C322">
        <f t="shared" si="31"/>
        <v>1.28507936507937</v>
      </c>
      <c r="D322">
        <f t="shared" si="32"/>
        <v>6.225296442687724</v>
      </c>
      <c r="E322">
        <f t="shared" si="33"/>
        <v>0</v>
      </c>
      <c r="F322">
        <f t="shared" si="34"/>
        <v>0</v>
      </c>
      <c r="G322">
        <f t="shared" si="35"/>
        <v>1.1336134107707838</v>
      </c>
      <c r="H322">
        <f t="shared" si="36"/>
        <v>7.236096025147817</v>
      </c>
      <c r="I322">
        <f t="shared" si="43"/>
        <v>7.232681631094799</v>
      </c>
      <c r="J322">
        <f t="shared" si="37"/>
        <v>7.239506695601535</v>
      </c>
      <c r="M322">
        <f t="shared" si="38"/>
        <v>-0.00037031275023362645</v>
      </c>
      <c r="Q322">
        <f t="shared" si="39"/>
        <v>1130.9999999999995</v>
      </c>
      <c r="R322">
        <f t="shared" si="40"/>
        <v>7.236096025147817</v>
      </c>
      <c r="S322">
        <f t="shared" si="41"/>
        <v>0.24050632911392453</v>
      </c>
      <c r="T322">
        <f t="shared" si="42"/>
        <v>-0.00037031275023362645</v>
      </c>
    </row>
    <row r="323" spans="1:20" ht="12.75">
      <c r="A323">
        <f t="shared" si="44"/>
        <v>0.8000000000000005</v>
      </c>
      <c r="B323">
        <f t="shared" si="30"/>
        <v>0.6250000000000012</v>
      </c>
      <c r="C323">
        <f t="shared" si="31"/>
        <v>1.3866666666666725</v>
      </c>
      <c r="D323">
        <f t="shared" si="32"/>
        <v>5.769230769230746</v>
      </c>
      <c r="E323">
        <f t="shared" si="33"/>
        <v>0</v>
      </c>
      <c r="F323">
        <f t="shared" si="34"/>
        <v>0</v>
      </c>
      <c r="G323">
        <f t="shared" si="35"/>
        <v>1.177568115510382</v>
      </c>
      <c r="H323">
        <f t="shared" si="36"/>
        <v>7.018929638428724</v>
      </c>
      <c r="I323">
        <f t="shared" si="43"/>
        <v>7.01161462300075</v>
      </c>
      <c r="J323">
        <f t="shared" si="37"/>
        <v>7.026232948583409</v>
      </c>
      <c r="M323">
        <f t="shared" si="38"/>
        <v>-0.0003614868741818715</v>
      </c>
      <c r="Q323">
        <f t="shared" si="39"/>
        <v>1119.9999999999995</v>
      </c>
      <c r="R323">
        <f t="shared" si="40"/>
        <v>7.018929638428724</v>
      </c>
      <c r="S323">
        <f t="shared" si="41"/>
        <v>0.2500000000000005</v>
      </c>
      <c r="T323">
        <f t="shared" si="42"/>
        <v>-0.0003614868741818715</v>
      </c>
    </row>
    <row r="324" spans="1:20" ht="12.75">
      <c r="A324">
        <f t="shared" si="44"/>
        <v>0.8100000000000005</v>
      </c>
      <c r="B324">
        <f t="shared" si="30"/>
        <v>0.6481481481481494</v>
      </c>
      <c r="C324">
        <f t="shared" si="31"/>
        <v>1.4989473684210588</v>
      </c>
      <c r="D324">
        <f t="shared" si="32"/>
        <v>5.337078651685371</v>
      </c>
      <c r="E324">
        <f t="shared" si="33"/>
        <v>0</v>
      </c>
      <c r="F324">
        <f t="shared" si="34"/>
        <v>0</v>
      </c>
      <c r="G324">
        <f t="shared" si="35"/>
        <v>1.2243150609304203</v>
      </c>
      <c r="H324">
        <f t="shared" si="36"/>
        <v>6.803275450930672</v>
      </c>
      <c r="I324">
        <f t="shared" si="43"/>
        <v>6.789859249445073</v>
      </c>
      <c r="J324">
        <f t="shared" si="37"/>
        <v>6.816664066156956</v>
      </c>
      <c r="M324">
        <f t="shared" si="38"/>
        <v>-0.0003525505598162569</v>
      </c>
      <c r="Q324">
        <f t="shared" si="39"/>
        <v>1108.9999999999995</v>
      </c>
      <c r="R324">
        <f t="shared" si="40"/>
        <v>6.803275450930672</v>
      </c>
      <c r="S324">
        <f t="shared" si="41"/>
        <v>0.25925925925925974</v>
      </c>
      <c r="T324">
        <f t="shared" si="42"/>
        <v>-0.0003525505598162569</v>
      </c>
    </row>
    <row r="325" spans="1:20" ht="12.75">
      <c r="A325">
        <f t="shared" si="44"/>
        <v>0.8200000000000005</v>
      </c>
      <c r="B325">
        <f t="shared" si="30"/>
        <v>0.6707317073170743</v>
      </c>
      <c r="C325">
        <f t="shared" si="31"/>
        <v>1.6237037037037105</v>
      </c>
      <c r="D325">
        <f t="shared" si="32"/>
        <v>4.927007299270052</v>
      </c>
      <c r="E325">
        <f t="shared" si="33"/>
        <v>0</v>
      </c>
      <c r="F325">
        <f t="shared" si="34"/>
        <v>0</v>
      </c>
      <c r="G325">
        <f t="shared" si="35"/>
        <v>1.2742463277183538</v>
      </c>
      <c r="H325">
        <f t="shared" si="36"/>
        <v>6.58853569530327</v>
      </c>
      <c r="I325">
        <f t="shared" si="43"/>
        <v>6.5663145223939035</v>
      </c>
      <c r="J325">
        <f t="shared" si="37"/>
        <v>6.610704341548922</v>
      </c>
      <c r="M325">
        <f t="shared" si="38"/>
        <v>-0.000343480964162384</v>
      </c>
      <c r="Q325">
        <f t="shared" si="39"/>
        <v>1097.9999999999995</v>
      </c>
      <c r="R325">
        <f t="shared" si="40"/>
        <v>6.58853569530327</v>
      </c>
      <c r="S325">
        <f t="shared" si="41"/>
        <v>0.26829268292682973</v>
      </c>
      <c r="T325">
        <f t="shared" si="42"/>
        <v>-0.000343480964162384</v>
      </c>
    </row>
    <row r="326" spans="1:20" ht="12.75">
      <c r="A326">
        <f t="shared" si="44"/>
        <v>0.8300000000000005</v>
      </c>
      <c r="B326">
        <f t="shared" si="30"/>
        <v>0.6927710843373505</v>
      </c>
      <c r="C326">
        <f t="shared" si="31"/>
        <v>1.7631372549019682</v>
      </c>
      <c r="D326">
        <f t="shared" si="32"/>
        <v>4.537366548042686</v>
      </c>
      <c r="E326">
        <f t="shared" si="33"/>
        <v>0</v>
      </c>
      <c r="F326">
        <f t="shared" si="34"/>
        <v>0</v>
      </c>
      <c r="G326">
        <f t="shared" si="35"/>
        <v>1.3278317871259024</v>
      </c>
      <c r="H326">
        <f t="shared" si="36"/>
        <v>6.374091844639943</v>
      </c>
      <c r="I326">
        <f t="shared" si="43"/>
        <v>6.339839731730317</v>
      </c>
      <c r="J326">
        <f t="shared" si="37"/>
        <v>6.408261336332489</v>
      </c>
      <c r="M326">
        <f t="shared" si="38"/>
        <v>-0.0003342527869094055</v>
      </c>
      <c r="Q326">
        <f t="shared" si="39"/>
        <v>1086.9999999999995</v>
      </c>
      <c r="R326">
        <f t="shared" si="40"/>
        <v>6.374091844639943</v>
      </c>
      <c r="S326">
        <f t="shared" si="41"/>
        <v>0.2771084337349402</v>
      </c>
      <c r="T326">
        <f t="shared" si="42"/>
        <v>-0.0003342527869094055</v>
      </c>
    </row>
    <row r="327" spans="1:20" ht="12.75">
      <c r="A327">
        <f t="shared" si="44"/>
        <v>0.8400000000000005</v>
      </c>
      <c r="B327">
        <f t="shared" si="30"/>
        <v>0.7142857142857154</v>
      </c>
      <c r="C327">
        <f t="shared" si="31"/>
        <v>1.9200000000000088</v>
      </c>
      <c r="D327">
        <f t="shared" si="32"/>
        <v>4.166666666666647</v>
      </c>
      <c r="E327">
        <f t="shared" si="33"/>
        <v>0</v>
      </c>
      <c r="F327">
        <f t="shared" si="34"/>
        <v>0</v>
      </c>
      <c r="G327">
        <f t="shared" si="35"/>
        <v>1.385640646055105</v>
      </c>
      <c r="H327">
        <f t="shared" si="36"/>
        <v>6.159291773282305</v>
      </c>
      <c r="I327">
        <f t="shared" si="43"/>
        <v>6.109234234234222</v>
      </c>
      <c r="J327">
        <f t="shared" si="37"/>
        <v>6.209245742092447</v>
      </c>
      <c r="M327">
        <f t="shared" si="38"/>
        <v>-0.0003248376412899551</v>
      </c>
      <c r="Q327">
        <f t="shared" si="39"/>
        <v>1075.9999999999995</v>
      </c>
      <c r="R327">
        <f t="shared" si="40"/>
        <v>6.159291773282305</v>
      </c>
      <c r="S327">
        <f t="shared" si="41"/>
        <v>0.2857142857142862</v>
      </c>
      <c r="T327">
        <f t="shared" si="42"/>
        <v>-0.0003248376412899551</v>
      </c>
    </row>
    <row r="328" spans="1:20" ht="12.75">
      <c r="A328">
        <f t="shared" si="44"/>
        <v>0.8500000000000005</v>
      </c>
      <c r="B328">
        <f t="shared" si="30"/>
        <v>0.7352941176470599</v>
      </c>
      <c r="C328">
        <f t="shared" si="31"/>
        <v>2.0977777777777873</v>
      </c>
      <c r="D328">
        <f t="shared" si="32"/>
        <v>3.813559322033881</v>
      </c>
      <c r="E328">
        <f t="shared" si="33"/>
        <v>0</v>
      </c>
      <c r="F328">
        <f t="shared" si="34"/>
        <v>0</v>
      </c>
      <c r="G328">
        <f t="shared" si="35"/>
        <v>1.448370732160032</v>
      </c>
      <c r="H328">
        <f t="shared" si="36"/>
        <v>5.943434289402241</v>
      </c>
      <c r="I328">
        <f t="shared" si="43"/>
        <v>5.87321490339476</v>
      </c>
      <c r="J328">
        <f t="shared" si="37"/>
        <v>6.013571249057542</v>
      </c>
      <c r="M328">
        <f t="shared" si="38"/>
        <v>-0.00031520325221506525</v>
      </c>
      <c r="Q328">
        <f t="shared" si="39"/>
        <v>1064.9999999999993</v>
      </c>
      <c r="R328">
        <f t="shared" si="40"/>
        <v>5.943434289402241</v>
      </c>
      <c r="S328">
        <f t="shared" si="41"/>
        <v>0.294117647058824</v>
      </c>
      <c r="T328">
        <f t="shared" si="42"/>
        <v>-0.00031520325221506525</v>
      </c>
    </row>
    <row r="329" spans="1:20" ht="12.75">
      <c r="A329">
        <f t="shared" si="44"/>
        <v>0.8600000000000005</v>
      </c>
      <c r="B329">
        <f t="shared" si="30"/>
        <v>0.7558139534883732</v>
      </c>
      <c r="C329">
        <f t="shared" si="31"/>
        <v>2.300952380952393</v>
      </c>
      <c r="D329">
        <f t="shared" si="32"/>
        <v>3.4768211920529617</v>
      </c>
      <c r="E329">
        <f t="shared" si="33"/>
        <v>0</v>
      </c>
      <c r="F329">
        <f t="shared" si="34"/>
        <v>0</v>
      </c>
      <c r="G329">
        <f t="shared" si="35"/>
        <v>1.5168890470144456</v>
      </c>
      <c r="H329">
        <f t="shared" si="36"/>
        <v>5.725749842125412</v>
      </c>
      <c r="I329">
        <f t="shared" si="43"/>
        <v>5.63039030405918</v>
      </c>
      <c r="J329">
        <f t="shared" si="37"/>
        <v>5.821154421293977</v>
      </c>
      <c r="M329">
        <f t="shared" si="38"/>
        <v>-0.00030531241428357106</v>
      </c>
      <c r="Q329">
        <f t="shared" si="39"/>
        <v>1053.9999999999993</v>
      </c>
      <c r="R329">
        <f t="shared" si="40"/>
        <v>5.725749842125412</v>
      </c>
      <c r="S329">
        <f t="shared" si="41"/>
        <v>0.3023255813953493</v>
      </c>
      <c r="T329">
        <f t="shared" si="42"/>
        <v>-0.00030531241428357106</v>
      </c>
    </row>
    <row r="330" spans="1:20" ht="12.75">
      <c r="A330">
        <f t="shared" si="44"/>
        <v>0.8700000000000006</v>
      </c>
      <c r="B330">
        <f t="shared" si="30"/>
        <v>0.7758620689655183</v>
      </c>
      <c r="C330">
        <f t="shared" si="31"/>
        <v>2.5353846153846296</v>
      </c>
      <c r="D330">
        <f t="shared" si="32"/>
        <v>3.1553398058252253</v>
      </c>
      <c r="E330">
        <f t="shared" si="33"/>
        <v>0</v>
      </c>
      <c r="F330">
        <f t="shared" si="34"/>
        <v>0</v>
      </c>
      <c r="G330">
        <f t="shared" si="35"/>
        <v>1.592289111745926</v>
      </c>
      <c r="H330">
        <f t="shared" si="36"/>
        <v>5.5053756623235115</v>
      </c>
      <c r="I330">
        <f t="shared" si="43"/>
        <v>5.379230431682285</v>
      </c>
      <c r="J330">
        <f t="shared" si="37"/>
        <v>5.631914578080962</v>
      </c>
      <c r="M330">
        <f t="shared" si="38"/>
        <v>-0.0002951216101871392</v>
      </c>
      <c r="Q330">
        <f t="shared" si="39"/>
        <v>1042.9999999999993</v>
      </c>
      <c r="R330">
        <f t="shared" si="40"/>
        <v>5.5053756623235115</v>
      </c>
      <c r="S330">
        <f t="shared" si="41"/>
        <v>0.31034482758620735</v>
      </c>
      <c r="T330">
        <f t="shared" si="42"/>
        <v>-0.0002951216101871392</v>
      </c>
    </row>
    <row r="331" spans="1:20" ht="12.75">
      <c r="A331">
        <f t="shared" si="44"/>
        <v>0.8800000000000006</v>
      </c>
      <c r="B331">
        <f t="shared" si="30"/>
        <v>0.7954545454545465</v>
      </c>
      <c r="C331">
        <f t="shared" si="31"/>
        <v>2.808888888888905</v>
      </c>
      <c r="D331">
        <f t="shared" si="32"/>
        <v>2.848101265822768</v>
      </c>
      <c r="E331">
        <f t="shared" si="33"/>
        <v>0</v>
      </c>
      <c r="F331">
        <f t="shared" si="34"/>
        <v>0</v>
      </c>
      <c r="G331">
        <f t="shared" si="35"/>
        <v>1.6759740119968762</v>
      </c>
      <c r="H331">
        <f t="shared" si="36"/>
        <v>5.281322719170556</v>
      </c>
      <c r="I331">
        <f t="shared" si="43"/>
        <v>5.118030538387796</v>
      </c>
      <c r="J331">
        <f t="shared" si="37"/>
        <v>5.445773681113933</v>
      </c>
      <c r="M331">
        <f t="shared" si="38"/>
        <v>-0.000284579138720922</v>
      </c>
      <c r="Q331">
        <f t="shared" si="39"/>
        <v>1031.9999999999993</v>
      </c>
      <c r="R331">
        <f t="shared" si="40"/>
        <v>5.281322719170556</v>
      </c>
      <c r="S331">
        <f t="shared" si="41"/>
        <v>0.3181818181818186</v>
      </c>
      <c r="T331">
        <f t="shared" si="42"/>
        <v>-0.000284579138720922</v>
      </c>
    </row>
    <row r="332" spans="1:20" ht="12.75">
      <c r="A332">
        <f t="shared" si="44"/>
        <v>0.8900000000000006</v>
      </c>
      <c r="B332">
        <f t="shared" si="30"/>
        <v>0.8146067415730348</v>
      </c>
      <c r="C332">
        <f t="shared" si="31"/>
        <v>3.132121212121233</v>
      </c>
      <c r="D332">
        <f t="shared" si="32"/>
        <v>2.554179566563451</v>
      </c>
      <c r="E332">
        <f t="shared" si="33"/>
        <v>0</v>
      </c>
      <c r="F332">
        <f t="shared" si="34"/>
        <v>0</v>
      </c>
      <c r="G332">
        <f t="shared" si="35"/>
        <v>1.769779989750487</v>
      </c>
      <c r="H332">
        <f t="shared" si="36"/>
        <v>5.052430420064506</v>
      </c>
      <c r="I332">
        <f t="shared" si="43"/>
        <v>4.844867121416513</v>
      </c>
      <c r="J332">
        <f t="shared" si="37"/>
        <v>5.262656227204191</v>
      </c>
      <c r="M332">
        <f t="shared" si="38"/>
        <v>-0.0002736225170006448</v>
      </c>
      <c r="Q332">
        <f t="shared" si="39"/>
        <v>1020.9999999999993</v>
      </c>
      <c r="R332">
        <f t="shared" si="40"/>
        <v>5.052430420064506</v>
      </c>
      <c r="S332">
        <f t="shared" si="41"/>
        <v>0.32584269662921395</v>
      </c>
      <c r="T332">
        <f t="shared" si="42"/>
        <v>-0.0002736225170006448</v>
      </c>
    </row>
    <row r="333" spans="1:20" ht="12.75">
      <c r="A333">
        <f t="shared" si="44"/>
        <v>0.9000000000000006</v>
      </c>
      <c r="B333">
        <f t="shared" si="30"/>
        <v>0.8333333333333344</v>
      </c>
      <c r="C333">
        <f t="shared" si="31"/>
        <v>3.520000000000024</v>
      </c>
      <c r="D333">
        <f t="shared" si="32"/>
        <v>2.2727272727272574</v>
      </c>
      <c r="E333">
        <f t="shared" si="33"/>
        <v>0</v>
      </c>
      <c r="F333">
        <f t="shared" si="34"/>
        <v>0</v>
      </c>
      <c r="G333">
        <f t="shared" si="35"/>
        <v>1.876166303929378</v>
      </c>
      <c r="H333">
        <f t="shared" si="36"/>
        <v>4.817302485420578</v>
      </c>
      <c r="I333">
        <f t="shared" si="43"/>
        <v>4.557543520309462</v>
      </c>
      <c r="J333">
        <f t="shared" si="37"/>
        <v>5.08248914616497</v>
      </c>
      <c r="M333">
        <f t="shared" si="38"/>
        <v>-0.0002621747768633023</v>
      </c>
      <c r="Q333">
        <f t="shared" si="39"/>
        <v>1009.9999999999994</v>
      </c>
      <c r="R333">
        <f t="shared" si="40"/>
        <v>4.817302485420578</v>
      </c>
      <c r="S333">
        <f t="shared" si="41"/>
        <v>0.33333333333333376</v>
      </c>
      <c r="T333">
        <f t="shared" si="42"/>
        <v>-0.0002621747768633023</v>
      </c>
    </row>
    <row r="334" spans="1:20" ht="12.75">
      <c r="A334">
        <f t="shared" si="44"/>
        <v>0.9100000000000006</v>
      </c>
      <c r="B334">
        <f t="shared" si="30"/>
        <v>0.8516483516483527</v>
      </c>
      <c r="C334">
        <f t="shared" si="31"/>
        <v>3.9940740740741054</v>
      </c>
      <c r="D334">
        <f t="shared" si="32"/>
        <v>2.0029673590504293</v>
      </c>
      <c r="E334">
        <f t="shared" si="33"/>
        <v>0</v>
      </c>
      <c r="F334">
        <f t="shared" si="34"/>
        <v>0</v>
      </c>
      <c r="G334">
        <f t="shared" si="35"/>
        <v>1.9985179694148625</v>
      </c>
      <c r="H334">
        <f t="shared" si="36"/>
        <v>4.574212966495141</v>
      </c>
      <c r="I334">
        <f t="shared" si="43"/>
        <v>4.253521676678827</v>
      </c>
      <c r="J334">
        <f t="shared" si="37"/>
        <v>4.905201703593805</v>
      </c>
      <c r="M334">
        <f t="shared" si="38"/>
        <v>-0.00025013901762799783</v>
      </c>
      <c r="Q334">
        <f t="shared" si="39"/>
        <v>998.9999999999994</v>
      </c>
      <c r="R334">
        <f t="shared" si="40"/>
        <v>4.574212966495141</v>
      </c>
      <c r="S334">
        <f t="shared" si="41"/>
        <v>0.3406593406593411</v>
      </c>
      <c r="T334">
        <f t="shared" si="42"/>
        <v>-0.00025013901762799783</v>
      </c>
    </row>
    <row r="335" spans="1:20" ht="12.75">
      <c r="A335">
        <f t="shared" si="44"/>
        <v>0.9200000000000006</v>
      </c>
      <c r="B335">
        <f t="shared" si="30"/>
        <v>0.8695652173913054</v>
      </c>
      <c r="C335">
        <f t="shared" si="31"/>
        <v>4.586666666666708</v>
      </c>
      <c r="D335">
        <f t="shared" si="32"/>
        <v>1.7441860465116121</v>
      </c>
      <c r="E335">
        <f t="shared" si="33"/>
        <v>0</v>
      </c>
      <c r="F335">
        <f t="shared" si="34"/>
        <v>0</v>
      </c>
      <c r="G335">
        <f t="shared" si="35"/>
        <v>2.1416504538945444</v>
      </c>
      <c r="H335">
        <f t="shared" si="36"/>
        <v>4.320962991206347</v>
      </c>
      <c r="I335">
        <f t="shared" si="43"/>
        <v>3.9298353315036625</v>
      </c>
      <c r="J335">
        <f t="shared" si="37"/>
        <v>4.730725408279517</v>
      </c>
      <c r="M335">
        <f t="shared" si="38"/>
        <v>-0.00023739009451092228</v>
      </c>
      <c r="Q335">
        <f t="shared" si="39"/>
        <v>987.9999999999993</v>
      </c>
      <c r="R335">
        <f t="shared" si="40"/>
        <v>4.320962991206347</v>
      </c>
      <c r="S335">
        <f t="shared" si="41"/>
        <v>0.3478260869565222</v>
      </c>
      <c r="T335">
        <f t="shared" si="42"/>
        <v>-0.00023739009451092228</v>
      </c>
    </row>
    <row r="336" spans="1:20" ht="12.75">
      <c r="A336">
        <f t="shared" si="44"/>
        <v>0.9300000000000006</v>
      </c>
      <c r="B336">
        <f t="shared" si="30"/>
        <v>0.8870967741935495</v>
      </c>
      <c r="C336">
        <f t="shared" si="31"/>
        <v>5.348571428571484</v>
      </c>
      <c r="D336">
        <f t="shared" si="32"/>
        <v>1.4957264957264804</v>
      </c>
      <c r="E336">
        <f t="shared" si="33"/>
        <v>0</v>
      </c>
      <c r="F336">
        <f t="shared" si="34"/>
        <v>0</v>
      </c>
      <c r="G336">
        <f t="shared" si="35"/>
        <v>2.3126978679826475</v>
      </c>
      <c r="H336">
        <f t="shared" si="36"/>
        <v>4.054652115912727</v>
      </c>
      <c r="I336">
        <f t="shared" si="43"/>
        <v>3.5829780786993277</v>
      </c>
      <c r="J336">
        <f t="shared" si="37"/>
        <v>4.558993923979077</v>
      </c>
      <c r="M336">
        <f t="shared" si="38"/>
        <v>-0.00022376136216749895</v>
      </c>
      <c r="Q336">
        <f t="shared" si="39"/>
        <v>976.9999999999993</v>
      </c>
      <c r="R336">
        <f t="shared" si="40"/>
        <v>4.054652115912727</v>
      </c>
      <c r="S336">
        <f t="shared" si="41"/>
        <v>0.3548387096774198</v>
      </c>
      <c r="T336">
        <f t="shared" si="42"/>
        <v>-0.00022376136216749895</v>
      </c>
    </row>
    <row r="337" spans="1:20" ht="12.75">
      <c r="A337">
        <f t="shared" si="44"/>
        <v>0.9400000000000006</v>
      </c>
      <c r="B337">
        <f t="shared" si="30"/>
        <v>0.9042553191489373</v>
      </c>
      <c r="C337">
        <f t="shared" si="31"/>
        <v>6.364444444444524</v>
      </c>
      <c r="D337">
        <f t="shared" si="32"/>
        <v>1.2569832402234478</v>
      </c>
      <c r="E337">
        <f t="shared" si="33"/>
        <v>0</v>
      </c>
      <c r="F337">
        <f t="shared" si="34"/>
        <v>0</v>
      </c>
      <c r="G337">
        <f t="shared" si="35"/>
        <v>2.5227850571232824</v>
      </c>
      <c r="H337">
        <f t="shared" si="36"/>
        <v>3.7712923559328964</v>
      </c>
      <c r="I337">
        <f t="shared" si="43"/>
        <v>3.2087569592839693</v>
      </c>
      <c r="J337">
        <f t="shared" si="37"/>
        <v>4.389942985325718</v>
      </c>
      <c r="M337">
        <f t="shared" si="38"/>
        <v>-0.00020902234126763417</v>
      </c>
      <c r="Q337">
        <f t="shared" si="39"/>
        <v>965.9999999999993</v>
      </c>
      <c r="R337">
        <f t="shared" si="40"/>
        <v>3.7712923559328964</v>
      </c>
      <c r="S337">
        <f t="shared" si="41"/>
        <v>0.36170212765957493</v>
      </c>
      <c r="T337">
        <f t="shared" si="42"/>
        <v>-0.00020902234126763417</v>
      </c>
    </row>
    <row r="338" spans="1:20" ht="12.75">
      <c r="A338">
        <f t="shared" si="44"/>
        <v>0.9500000000000006</v>
      </c>
      <c r="B338">
        <f t="shared" si="30"/>
        <v>0.9210526315789483</v>
      </c>
      <c r="C338">
        <f t="shared" si="31"/>
        <v>7.7866666666667665</v>
      </c>
      <c r="D338">
        <f t="shared" si="32"/>
        <v>1.0273972602739594</v>
      </c>
      <c r="E338">
        <f t="shared" si="33"/>
        <v>0</v>
      </c>
      <c r="F338">
        <f t="shared" si="34"/>
        <v>0</v>
      </c>
      <c r="G338">
        <f t="shared" si="35"/>
        <v>2.7904599381941977</v>
      </c>
      <c r="H338">
        <f t="shared" si="36"/>
        <v>3.465108894983007</v>
      </c>
      <c r="I338">
        <f t="shared" si="43"/>
        <v>2.8020981838467485</v>
      </c>
      <c r="J338">
        <f t="shared" si="37"/>
        <v>4.223510317644321</v>
      </c>
      <c r="M338">
        <f t="shared" si="38"/>
        <v>-0.0001928383721120614</v>
      </c>
      <c r="Q338">
        <f t="shared" si="39"/>
        <v>954.9999999999993</v>
      </c>
      <c r="R338">
        <f t="shared" si="40"/>
        <v>3.465108894983007</v>
      </c>
      <c r="S338">
        <f t="shared" si="41"/>
        <v>0.36842105263157937</v>
      </c>
      <c r="T338">
        <f t="shared" si="42"/>
        <v>-0.0001928383721120614</v>
      </c>
    </row>
    <row r="339" spans="1:20" ht="12.75">
      <c r="A339">
        <f t="shared" si="44"/>
        <v>0.9600000000000006</v>
      </c>
      <c r="B339">
        <f>IF(A339&lt;$I$39,0,(A339-$I$39)/A339/(1-$I$39))</f>
        <v>0.9375000000000011</v>
      </c>
      <c r="C339">
        <f>IF(A339&lt;$I$39,$B$236,$B$236*(1+B339)/(1-B339))</f>
        <v>9.920000000000181</v>
      </c>
      <c r="D339">
        <f t="shared" si="32"/>
        <v>0.806451612903211</v>
      </c>
      <c r="E339">
        <f t="shared" si="33"/>
        <v>0</v>
      </c>
      <c r="F339">
        <f t="shared" si="34"/>
        <v>0</v>
      </c>
      <c r="G339">
        <f>0.5*(E339+C339*F339+SQRT((E339+C339*F339)^2+4*C339*(1-E339-F339)))</f>
        <v>3.149603149604753</v>
      </c>
      <c r="H339">
        <f>IF(A339&lt;$I$39,D339*(C339+G339*(1+A339*(C339-1)))/(C339+G339-A339*(C339-1)),D339*(C339+G339*(1+$I$39*(C339-1)))/(C339+G339-$I$39*(C339-1)))</f>
        <v>3.127149150619399</v>
      </c>
      <c r="I339">
        <f t="shared" si="43"/>
        <v>2.356785317018878</v>
      </c>
      <c r="J339">
        <f t="shared" si="37"/>
        <v>4.05963556046382</v>
      </c>
      <c r="M339">
        <f t="shared" si="38"/>
        <v>-0.00017469065311477767</v>
      </c>
      <c r="Q339">
        <f t="shared" si="39"/>
        <v>943.9999999999993</v>
      </c>
      <c r="R339">
        <f t="shared" si="40"/>
        <v>3.127149150619399</v>
      </c>
      <c r="S339">
        <f t="shared" si="41"/>
        <v>0.37500000000000044</v>
      </c>
      <c r="T339">
        <f t="shared" si="42"/>
        <v>-0.00017469065311477767</v>
      </c>
    </row>
    <row r="340" spans="1:20" ht="12.75">
      <c r="A340">
        <f t="shared" si="44"/>
        <v>0.9700000000000006</v>
      </c>
      <c r="B340">
        <f>IF(A340&lt;$I$39,0,(A340-$I$39)/A340/(1-$I$39))</f>
        <v>0.9536082474226815</v>
      </c>
      <c r="C340">
        <f>IF(A340&lt;$I$39,$B$236,$B$236*(1+B340)/(1-B340))</f>
        <v>13.475555555555868</v>
      </c>
      <c r="D340">
        <f t="shared" si="32"/>
        <v>0.5936675461741286</v>
      </c>
      <c r="E340">
        <f t="shared" si="33"/>
        <v>0</v>
      </c>
      <c r="F340">
        <f t="shared" si="34"/>
        <v>0</v>
      </c>
      <c r="G340">
        <f>0.5*(E340+C340*F340+SQRT((E340+C340*F340)^2+4*C340*(1-E340-F340)))</f>
        <v>3.670906639449697</v>
      </c>
      <c r="H340">
        <f>IF(A340&lt;$I$39,D340*(C340+G340*(1+A340*(C340-1)))/(C340+G340-A340*(C340-1)),D340*(C340+G340*(1+$I$39*(C340-1)))/(C340+G340-$I$39*(C340-1)))</f>
        <v>2.742129983299297</v>
      </c>
      <c r="I340">
        <f t="shared" si="43"/>
        <v>1.865100508110134</v>
      </c>
      <c r="J340">
        <f t="shared" si="37"/>
        <v>3.8982601945294197</v>
      </c>
      <c r="M340">
        <f t="shared" si="38"/>
        <v>-0.00015369576941249782</v>
      </c>
      <c r="Q340">
        <f t="shared" si="39"/>
        <v>932.9999999999993</v>
      </c>
      <c r="R340">
        <f t="shared" si="40"/>
        <v>2.742129983299297</v>
      </c>
      <c r="S340">
        <f t="shared" si="41"/>
        <v>0.3814432989690726</v>
      </c>
      <c r="T340">
        <f t="shared" si="42"/>
        <v>-0.00015369576941249782</v>
      </c>
    </row>
    <row r="341" spans="1:20" ht="12.75">
      <c r="A341">
        <f t="shared" si="44"/>
        <v>0.9800000000000006</v>
      </c>
      <c r="B341">
        <f>IF(A341&lt;$I$39,0,(A341-$I$39)/A341/(1-$I$39))</f>
        <v>0.9693877551020419</v>
      </c>
      <c r="C341">
        <f>IF(A341&lt;$I$39,$B$236,$B$236*(1+B341)/(1-B341))</f>
        <v>20.5866666666674</v>
      </c>
      <c r="D341">
        <f t="shared" si="32"/>
        <v>0.38860103626941617</v>
      </c>
      <c r="E341">
        <f t="shared" si="33"/>
        <v>0</v>
      </c>
      <c r="F341">
        <f t="shared" si="34"/>
        <v>0</v>
      </c>
      <c r="G341">
        <f>0.5*(E341+C341*F341+SQRT((E341+C341*F341)^2+4*C341*(1-E341-F341)))</f>
        <v>4.537253207246362</v>
      </c>
      <c r="H341">
        <f>IF(A341&lt;$I$39,D341*(C341+G341*(1+A341*(C341-1)))/(C341+G341-A341*(C341-1)),D341*(C341+G341*(1+$I$39*(C341-1)))/(C341+G341-$I$39*(C341-1)))</f>
        <v>2.279709136869242</v>
      </c>
      <c r="I341">
        <f t="shared" si="43"/>
        <v>1.3173237948590746</v>
      </c>
      <c r="J341">
        <f t="shared" si="37"/>
        <v>3.7393274721290566</v>
      </c>
      <c r="M341">
        <f t="shared" si="38"/>
        <v>-0.0001281085571683435</v>
      </c>
      <c r="Q341">
        <f t="shared" si="39"/>
        <v>921.9999999999993</v>
      </c>
      <c r="R341">
        <f t="shared" si="40"/>
        <v>2.279709136869242</v>
      </c>
      <c r="S341">
        <f t="shared" si="41"/>
        <v>0.38775510204081676</v>
      </c>
      <c r="T341">
        <f t="shared" si="42"/>
        <v>-0.0001281085571683435</v>
      </c>
    </row>
    <row r="342" spans="1:20" ht="12.75">
      <c r="A342">
        <f t="shared" si="44"/>
        <v>0.9900000000000007</v>
      </c>
      <c r="B342">
        <f>IF(A342&lt;$I$39,0,(A342-$I$39)/A342/(1-$I$39))</f>
        <v>0.9848484848484859</v>
      </c>
      <c r="C342">
        <f>IF(A342&lt;$I$39,$B$236,$B$236*(1+B342)/(1-B342))</f>
        <v>41.92000000000282</v>
      </c>
      <c r="D342">
        <f t="shared" si="32"/>
        <v>0.1908396946564757</v>
      </c>
      <c r="E342">
        <f t="shared" si="33"/>
        <v>0</v>
      </c>
      <c r="F342">
        <f t="shared" si="34"/>
        <v>0</v>
      </c>
      <c r="G342">
        <f>0.5*(E342+C342*F342+SQRT((E342+C342*F342)^2+4*C342*(1-E342-F342)))</f>
        <v>6.4745656224956765</v>
      </c>
      <c r="H342">
        <f>IF(A342&lt;$I$39,D342*(C342+G342*(1+A342*(C342-1)))/(C342+G342-A342*(C342-1)),D342*(C342+G342*(1+$I$39*(C342-1)))/(C342+G342-$I$39*(C342-1)))</f>
        <v>1.6597272820846447</v>
      </c>
      <c r="I342">
        <f t="shared" si="43"/>
        <v>0.7010200281936956</v>
      </c>
      <c r="J342">
        <f t="shared" si="37"/>
        <v>3.5827823505599685</v>
      </c>
      <c r="M342">
        <f t="shared" si="38"/>
        <v>-9.335456958575782E-05</v>
      </c>
      <c r="Q342">
        <f t="shared" si="39"/>
        <v>910.9999999999992</v>
      </c>
      <c r="R342">
        <f t="shared" si="40"/>
        <v>1.6597272820846447</v>
      </c>
      <c r="S342">
        <f t="shared" si="41"/>
        <v>0.39393939393939437</v>
      </c>
      <c r="T342">
        <f t="shared" si="42"/>
        <v>-9.335456958575782E-05</v>
      </c>
    </row>
    <row r="343" spans="1:20" ht="12.75">
      <c r="A343">
        <v>0.999</v>
      </c>
      <c r="B343">
        <f>IF(A343&lt;$I$39,0,(A343-$I$39)/A343/(1-$I$39))</f>
        <v>0.9984984984984986</v>
      </c>
      <c r="C343">
        <f>IF(A343&lt;$I$39,$B$236,$B$236*(1+B343)/(1-B343))</f>
        <v>425.92000000002537</v>
      </c>
      <c r="D343">
        <f t="shared" si="32"/>
        <v>0.018782870022538325</v>
      </c>
      <c r="E343">
        <f t="shared" si="33"/>
        <v>0</v>
      </c>
      <c r="F343">
        <f t="shared" si="34"/>
        <v>0</v>
      </c>
      <c r="G343">
        <f>0.5*(E343+C343*F343+SQRT((E343+C343*F343)^2+4*C343*(1-E343-F343)))</f>
        <v>20.637829343223704</v>
      </c>
      <c r="H343">
        <f>IF(A343&lt;$I$39,D343*(C343+G343*(1+A343*(C343-1)))/(C343+G343-A343*(C343-1)),D343*(C343+G343*(1+$I$39*(C343-1)))/(C343+G343-$I$39*(C343-1)))</f>
        <v>0.5595687578056472</v>
      </c>
      <c r="I343">
        <f t="shared" si="43"/>
        <v>0.07447614177060999</v>
      </c>
      <c r="J343">
        <f t="shared" si="37"/>
        <v>3.4438889707951903</v>
      </c>
      <c r="M343">
        <f t="shared" si="38"/>
        <v>-3.129229935114038E-05</v>
      </c>
      <c r="Q343">
        <f t="shared" si="39"/>
        <v>901.1</v>
      </c>
      <c r="R343">
        <f t="shared" si="40"/>
        <v>0.5595687578056472</v>
      </c>
      <c r="S343">
        <f t="shared" si="41"/>
        <v>0.39939939939939945</v>
      </c>
      <c r="T343">
        <f t="shared" si="42"/>
        <v>-3.129229935114038E-05</v>
      </c>
    </row>
    <row r="347" spans="5:8" ht="12.75">
      <c r="E347" t="s">
        <v>3</v>
      </c>
      <c r="F347" t="s">
        <v>4</v>
      </c>
      <c r="G347" t="s">
        <v>5</v>
      </c>
      <c r="H347" t="s">
        <v>34</v>
      </c>
    </row>
    <row r="348" spans="1:19" ht="12.75">
      <c r="A348" t="s">
        <v>8</v>
      </c>
      <c r="B348" t="s">
        <v>23</v>
      </c>
      <c r="C348" t="s">
        <v>28</v>
      </c>
      <c r="D348" t="s">
        <v>73</v>
      </c>
      <c r="E348" t="s">
        <v>9</v>
      </c>
      <c r="F348" t="s">
        <v>10</v>
      </c>
      <c r="G348" t="s">
        <v>11</v>
      </c>
      <c r="H348" t="s">
        <v>74</v>
      </c>
      <c r="I348" t="s">
        <v>12</v>
      </c>
      <c r="J348" t="s">
        <v>12</v>
      </c>
      <c r="Q348" t="s">
        <v>31</v>
      </c>
      <c r="R348" t="s">
        <v>75</v>
      </c>
      <c r="S348" t="s">
        <v>33</v>
      </c>
    </row>
    <row r="350" spans="1:19" ht="12.75">
      <c r="A350">
        <v>0.001</v>
      </c>
      <c r="B350">
        <f aca="true" t="shared" si="45" ref="B350:B381">IF(A350&lt;$I$39,0,(A350-$I$39)/A350/(1-$I$39))</f>
        <v>0</v>
      </c>
      <c r="C350">
        <f aca="true" t="shared" si="46" ref="C350:C381">IF(A350&lt;$I$39,$B$237,$B$237*(1+B350)/(1-B350))</f>
        <v>0.16666666666666669</v>
      </c>
      <c r="D350">
        <f aca="true" t="shared" si="47" ref="D350:D381">$F$47*(1-B350)/(1+B350)</f>
        <v>1.2</v>
      </c>
      <c r="E350">
        <f aca="true" t="shared" si="48" ref="E350:E381">IF(A350&lt;$I$39,$F$39*(1-A350/$H$39),$F$39*(1-$I$39/$H$39))</f>
        <v>0.9983333333333333</v>
      </c>
      <c r="F350">
        <f aca="true" t="shared" si="49" ref="F350:F381">IF(A350&lt;$I$39,$G$39*(1-A350/$I$39),0)</f>
        <v>-0.9983333333333333</v>
      </c>
      <c r="G350">
        <f aca="true" t="shared" si="50" ref="G350:G381">(E350+C350*F350+SQRT((E350+C350*F350)^2+4*C350*(1-E350-F350)))</f>
        <v>1.9976194528874673</v>
      </c>
      <c r="H350">
        <f aca="true" t="shared" si="51" ref="H350:H381">IF(A350&lt;$I$39,D350*(C350+G350*(1+A350*(C350-1)))/(C350+G350-A350*(C350-1)),D350*(C350+G350*(1+$I$39*(C350-1)))/(C350+G350-$I$39*(C350-1)))</f>
        <v>1.1986154946560155</v>
      </c>
      <c r="I350">
        <f aca="true" t="shared" si="52" ref="I350:I381">IF(A350&lt;$I$39,D350*(C350+2*(1+A350*(C350-1)))/(C350+2-A350*(C350-1)),D350*(C350+2*(1+$I$39*(C350-1)))/(C350+2-$I$39*(C350-1)))</f>
        <v>1.1986159169550172</v>
      </c>
      <c r="J350">
        <f aca="true" t="shared" si="53" ref="J350:J381">IF(A350&lt;$I$39,D350*(C350+2*C350*(1+A350*(C350-1)))/(C350+2*C350-A350*(C350-1)),D350*(C350+2*C350*(1+$I$39*(C350-1)))/(C350+2*C350-$I$39*(C350-1)))</f>
        <v>1.1973377703826955</v>
      </c>
      <c r="Q350">
        <f aca="true" t="shared" si="54" ref="Q350:Q381">A350*$G$47+(1-A350)*$H$47</f>
        <v>1998.9</v>
      </c>
      <c r="R350">
        <f aca="true" t="shared" si="55" ref="R350:R381">H350</f>
        <v>1.1986154946560155</v>
      </c>
      <c r="S350">
        <f aca="true" t="shared" si="56" ref="S350:S381">IF(A350&lt;$I$39,0,(A350-$I$39)/A350)</f>
        <v>0</v>
      </c>
    </row>
    <row r="351" spans="1:19" ht="12.75">
      <c r="A351">
        <v>0.01</v>
      </c>
      <c r="B351">
        <f t="shared" si="45"/>
        <v>0</v>
      </c>
      <c r="C351">
        <f t="shared" si="46"/>
        <v>0.16666666666666669</v>
      </c>
      <c r="D351">
        <f t="shared" si="47"/>
        <v>1.2</v>
      </c>
      <c r="E351">
        <f t="shared" si="48"/>
        <v>0.9833333333333333</v>
      </c>
      <c r="F351">
        <f t="shared" si="49"/>
        <v>-0.9833333333333333</v>
      </c>
      <c r="G351">
        <f t="shared" si="50"/>
        <v>1.9762313151330475</v>
      </c>
      <c r="H351">
        <f t="shared" si="51"/>
        <v>1.1861649870276785</v>
      </c>
      <c r="I351">
        <f t="shared" si="52"/>
        <v>1.186206896551724</v>
      </c>
      <c r="J351">
        <f t="shared" si="53"/>
        <v>1.1737704918032787</v>
      </c>
      <c r="Q351">
        <f t="shared" si="54"/>
        <v>1989</v>
      </c>
      <c r="R351">
        <f t="shared" si="55"/>
        <v>1.1861649870276785</v>
      </c>
      <c r="S351">
        <f t="shared" si="56"/>
        <v>0</v>
      </c>
    </row>
    <row r="352" spans="1:19" ht="12.75">
      <c r="A352">
        <f aca="true" t="shared" si="57" ref="A352:A383">A351+0.01</f>
        <v>0.02</v>
      </c>
      <c r="B352">
        <f t="shared" si="45"/>
        <v>0</v>
      </c>
      <c r="C352">
        <f t="shared" si="46"/>
        <v>0.16666666666666669</v>
      </c>
      <c r="D352">
        <f t="shared" si="47"/>
        <v>1.2</v>
      </c>
      <c r="E352">
        <f t="shared" si="48"/>
        <v>0.9666666666666667</v>
      </c>
      <c r="F352">
        <f t="shared" si="49"/>
        <v>-0.9666666666666667</v>
      </c>
      <c r="G352">
        <f t="shared" si="50"/>
        <v>1.95254571233681</v>
      </c>
      <c r="H352">
        <f t="shared" si="51"/>
        <v>1.172352875334189</v>
      </c>
      <c r="I352">
        <f t="shared" si="52"/>
        <v>1.1725190839694657</v>
      </c>
      <c r="J352">
        <f t="shared" si="53"/>
        <v>1.1483870967741936</v>
      </c>
      <c r="Q352">
        <f t="shared" si="54"/>
        <v>1978</v>
      </c>
      <c r="R352">
        <f t="shared" si="55"/>
        <v>1.172352875334189</v>
      </c>
      <c r="S352">
        <f t="shared" si="56"/>
        <v>0</v>
      </c>
    </row>
    <row r="353" spans="1:19" ht="12.75">
      <c r="A353">
        <f t="shared" si="57"/>
        <v>0.03</v>
      </c>
      <c r="B353">
        <f t="shared" si="45"/>
        <v>0</v>
      </c>
      <c r="C353">
        <f t="shared" si="46"/>
        <v>0.16666666666666669</v>
      </c>
      <c r="D353">
        <f t="shared" si="47"/>
        <v>1.2</v>
      </c>
      <c r="E353">
        <f t="shared" si="48"/>
        <v>0.95</v>
      </c>
      <c r="F353">
        <f t="shared" si="49"/>
        <v>-0.95</v>
      </c>
      <c r="G353">
        <f t="shared" si="50"/>
        <v>1.928945338663015</v>
      </c>
      <c r="H353">
        <f t="shared" si="51"/>
        <v>1.1585646219397736</v>
      </c>
      <c r="I353">
        <f t="shared" si="52"/>
        <v>1.1589353612167301</v>
      </c>
      <c r="J353">
        <f t="shared" si="53"/>
        <v>1.1238095238095238</v>
      </c>
      <c r="Q353">
        <f t="shared" si="54"/>
        <v>1967</v>
      </c>
      <c r="R353">
        <f t="shared" si="55"/>
        <v>1.1585646219397736</v>
      </c>
      <c r="S353">
        <f t="shared" si="56"/>
        <v>0</v>
      </c>
    </row>
    <row r="354" spans="1:19" ht="12.75">
      <c r="A354">
        <f t="shared" si="57"/>
        <v>0.04</v>
      </c>
      <c r="B354">
        <f t="shared" si="45"/>
        <v>0</v>
      </c>
      <c r="C354">
        <f t="shared" si="46"/>
        <v>0.16666666666666669</v>
      </c>
      <c r="D354">
        <f t="shared" si="47"/>
        <v>1.2</v>
      </c>
      <c r="E354">
        <f t="shared" si="48"/>
        <v>0.9333333333333333</v>
      </c>
      <c r="F354">
        <f t="shared" si="49"/>
        <v>-0.9333333333333333</v>
      </c>
      <c r="G354">
        <f t="shared" si="50"/>
        <v>1.9054323961213577</v>
      </c>
      <c r="H354">
        <f t="shared" si="51"/>
        <v>1.1448012218017778</v>
      </c>
      <c r="I354">
        <f t="shared" si="52"/>
        <v>1.1454545454545455</v>
      </c>
      <c r="J354">
        <f t="shared" si="53"/>
        <v>1.1</v>
      </c>
      <c r="Q354">
        <f t="shared" si="54"/>
        <v>1956</v>
      </c>
      <c r="R354">
        <f t="shared" si="55"/>
        <v>1.1448012218017778</v>
      </c>
      <c r="S354">
        <f t="shared" si="56"/>
        <v>0</v>
      </c>
    </row>
    <row r="355" spans="1:19" ht="12.75">
      <c r="A355">
        <f t="shared" si="57"/>
        <v>0.05</v>
      </c>
      <c r="B355">
        <f t="shared" si="45"/>
        <v>0</v>
      </c>
      <c r="C355">
        <f t="shared" si="46"/>
        <v>0.16666666666666669</v>
      </c>
      <c r="D355">
        <f t="shared" si="47"/>
        <v>1.2</v>
      </c>
      <c r="E355">
        <f t="shared" si="48"/>
        <v>0.9166666666666666</v>
      </c>
      <c r="F355">
        <f t="shared" si="49"/>
        <v>-0.9166666666666666</v>
      </c>
      <c r="G355">
        <f t="shared" si="50"/>
        <v>1.8820091423654852</v>
      </c>
      <c r="H355">
        <f t="shared" si="51"/>
        <v>1.1310637090364344</v>
      </c>
      <c r="I355">
        <f t="shared" si="52"/>
        <v>1.1320754716981134</v>
      </c>
      <c r="J355">
        <f t="shared" si="53"/>
        <v>1.076923076923077</v>
      </c>
      <c r="Q355">
        <f t="shared" si="54"/>
        <v>1945</v>
      </c>
      <c r="R355">
        <f t="shared" si="55"/>
        <v>1.1310637090364344</v>
      </c>
      <c r="S355">
        <f t="shared" si="56"/>
        <v>0</v>
      </c>
    </row>
    <row r="356" spans="1:19" ht="12.75">
      <c r="A356">
        <f t="shared" si="57"/>
        <v>0.060000000000000005</v>
      </c>
      <c r="B356">
        <f t="shared" si="45"/>
        <v>0</v>
      </c>
      <c r="C356">
        <f t="shared" si="46"/>
        <v>0.16666666666666669</v>
      </c>
      <c r="D356">
        <f t="shared" si="47"/>
        <v>1.2</v>
      </c>
      <c r="E356">
        <f t="shared" si="48"/>
        <v>0.9</v>
      </c>
      <c r="F356">
        <f t="shared" si="49"/>
        <v>-0.9</v>
      </c>
      <c r="G356">
        <f t="shared" si="50"/>
        <v>1.8586778913041726</v>
      </c>
      <c r="H356">
        <f t="shared" si="51"/>
        <v>1.1173531581445182</v>
      </c>
      <c r="I356">
        <f t="shared" si="52"/>
        <v>1.118796992481203</v>
      </c>
      <c r="J356">
        <f t="shared" si="53"/>
        <v>1.0545454545454547</v>
      </c>
      <c r="Q356">
        <f t="shared" si="54"/>
        <v>1934</v>
      </c>
      <c r="R356">
        <f t="shared" si="55"/>
        <v>1.1173531581445182</v>
      </c>
      <c r="S356">
        <f t="shared" si="56"/>
        <v>0</v>
      </c>
    </row>
    <row r="357" spans="1:19" ht="12.75">
      <c r="A357">
        <f t="shared" si="57"/>
        <v>0.07</v>
      </c>
      <c r="B357">
        <f t="shared" si="45"/>
        <v>0</v>
      </c>
      <c r="C357">
        <f t="shared" si="46"/>
        <v>0.16666666666666669</v>
      </c>
      <c r="D357">
        <f t="shared" si="47"/>
        <v>1.2</v>
      </c>
      <c r="E357">
        <f t="shared" si="48"/>
        <v>0.8833333333333333</v>
      </c>
      <c r="F357">
        <f t="shared" si="49"/>
        <v>-0.8833333333333333</v>
      </c>
      <c r="G357">
        <f t="shared" si="50"/>
        <v>1.8354410136280492</v>
      </c>
      <c r="H357">
        <f t="shared" si="51"/>
        <v>1.1036706852362275</v>
      </c>
      <c r="I357">
        <f t="shared" si="52"/>
        <v>1.1056179775280899</v>
      </c>
      <c r="J357">
        <f t="shared" si="53"/>
        <v>1.0328358208955226</v>
      </c>
      <c r="Q357">
        <f t="shared" si="54"/>
        <v>1922.9999999999998</v>
      </c>
      <c r="R357">
        <f t="shared" si="55"/>
        <v>1.1036706852362275</v>
      </c>
      <c r="S357">
        <f t="shared" si="56"/>
        <v>0</v>
      </c>
    </row>
    <row r="358" spans="1:19" ht="12.75">
      <c r="A358">
        <f t="shared" si="57"/>
        <v>0.08</v>
      </c>
      <c r="B358">
        <f t="shared" si="45"/>
        <v>0</v>
      </c>
      <c r="C358">
        <f t="shared" si="46"/>
        <v>0.16666666666666669</v>
      </c>
      <c r="D358">
        <f t="shared" si="47"/>
        <v>1.2</v>
      </c>
      <c r="E358">
        <f t="shared" si="48"/>
        <v>0.8666666666666667</v>
      </c>
      <c r="F358">
        <f t="shared" si="49"/>
        <v>-0.8666666666666667</v>
      </c>
      <c r="G358">
        <f t="shared" si="50"/>
        <v>1.812300937241588</v>
      </c>
      <c r="H358">
        <f t="shared" si="51"/>
        <v>1.090017449250058</v>
      </c>
      <c r="I358">
        <f t="shared" si="52"/>
        <v>1.0925373134328358</v>
      </c>
      <c r="J358">
        <f t="shared" si="53"/>
        <v>1.0117647058823531</v>
      </c>
      <c r="Q358">
        <f t="shared" si="54"/>
        <v>1912</v>
      </c>
      <c r="R358">
        <f t="shared" si="55"/>
        <v>1.090017449250058</v>
      </c>
      <c r="S358">
        <f t="shared" si="56"/>
        <v>0</v>
      </c>
    </row>
    <row r="359" spans="1:19" ht="12.75">
      <c r="A359">
        <f t="shared" si="57"/>
        <v>0.09</v>
      </c>
      <c r="B359">
        <f t="shared" si="45"/>
        <v>0</v>
      </c>
      <c r="C359">
        <f t="shared" si="46"/>
        <v>0.16666666666666669</v>
      </c>
      <c r="D359">
        <f t="shared" si="47"/>
        <v>1.2</v>
      </c>
      <c r="E359">
        <f t="shared" si="48"/>
        <v>0.85</v>
      </c>
      <c r="F359">
        <f t="shared" si="49"/>
        <v>-0.85</v>
      </c>
      <c r="G359">
        <f t="shared" si="50"/>
        <v>1.7892601475894039</v>
      </c>
      <c r="H359">
        <f t="shared" si="51"/>
        <v>1.076394653159868</v>
      </c>
      <c r="I359">
        <f t="shared" si="52"/>
        <v>1.0795539033457249</v>
      </c>
      <c r="J359">
        <f t="shared" si="53"/>
        <v>0.9913043478260871</v>
      </c>
      <c r="Q359">
        <f t="shared" si="54"/>
        <v>1901</v>
      </c>
      <c r="R359">
        <f t="shared" si="55"/>
        <v>1.076394653159868</v>
      </c>
      <c r="S359">
        <f t="shared" si="56"/>
        <v>0</v>
      </c>
    </row>
    <row r="360" spans="1:19" ht="12.75">
      <c r="A360">
        <f t="shared" si="57"/>
        <v>0.09999999999999999</v>
      </c>
      <c r="B360">
        <f t="shared" si="45"/>
        <v>0</v>
      </c>
      <c r="C360">
        <f t="shared" si="46"/>
        <v>0.16666666666666669</v>
      </c>
      <c r="D360">
        <f t="shared" si="47"/>
        <v>1.2</v>
      </c>
      <c r="E360">
        <f t="shared" si="48"/>
        <v>0.8333333333333334</v>
      </c>
      <c r="F360">
        <f t="shared" si="49"/>
        <v>-0.8333333333333334</v>
      </c>
      <c r="G360">
        <f t="shared" si="50"/>
        <v>1.7663211878652632</v>
      </c>
      <c r="H360">
        <f t="shared" si="51"/>
        <v>1.0628035451636528</v>
      </c>
      <c r="I360">
        <f t="shared" si="52"/>
        <v>1.0666666666666667</v>
      </c>
      <c r="J360">
        <f t="shared" si="53"/>
        <v>0.9714285714285718</v>
      </c>
      <c r="Q360">
        <f t="shared" si="54"/>
        <v>1890</v>
      </c>
      <c r="R360">
        <f t="shared" si="55"/>
        <v>1.0628035451636528</v>
      </c>
      <c r="S360">
        <f t="shared" si="56"/>
        <v>0</v>
      </c>
    </row>
    <row r="361" spans="1:19" ht="12.75">
      <c r="A361">
        <f t="shared" si="57"/>
        <v>0.10999999999999999</v>
      </c>
      <c r="B361">
        <f t="shared" si="45"/>
        <v>0</v>
      </c>
      <c r="C361">
        <f t="shared" si="46"/>
        <v>0.16666666666666669</v>
      </c>
      <c r="D361">
        <f t="shared" si="47"/>
        <v>1.2</v>
      </c>
      <c r="E361">
        <f t="shared" si="48"/>
        <v>0.8166666666666667</v>
      </c>
      <c r="F361">
        <f t="shared" si="49"/>
        <v>-0.8166666666666667</v>
      </c>
      <c r="G361">
        <f t="shared" si="50"/>
        <v>1.7434866590915268</v>
      </c>
      <c r="H361">
        <f t="shared" si="51"/>
        <v>1.0492454198469117</v>
      </c>
      <c r="I361">
        <f t="shared" si="52"/>
        <v>1.0538745387453874</v>
      </c>
      <c r="J361">
        <f t="shared" si="53"/>
        <v>0.9521126760563381</v>
      </c>
      <c r="Q361">
        <f t="shared" si="54"/>
        <v>1879</v>
      </c>
      <c r="R361">
        <f t="shared" si="55"/>
        <v>1.0492454198469117</v>
      </c>
      <c r="S361">
        <f t="shared" si="56"/>
        <v>0</v>
      </c>
    </row>
    <row r="362" spans="1:19" ht="12.75">
      <c r="A362">
        <f t="shared" si="57"/>
        <v>0.11999999999999998</v>
      </c>
      <c r="B362">
        <f t="shared" si="45"/>
        <v>0</v>
      </c>
      <c r="C362">
        <f t="shared" si="46"/>
        <v>0.16666666666666669</v>
      </c>
      <c r="D362">
        <f t="shared" si="47"/>
        <v>1.2</v>
      </c>
      <c r="E362">
        <f t="shared" si="48"/>
        <v>0.8</v>
      </c>
      <c r="F362">
        <f t="shared" si="49"/>
        <v>-0.8</v>
      </c>
      <c r="G362">
        <f t="shared" si="50"/>
        <v>1.7207592200561266</v>
      </c>
      <c r="H362">
        <f t="shared" si="51"/>
        <v>1.0357216193127536</v>
      </c>
      <c r="I362">
        <f t="shared" si="52"/>
        <v>1.0411764705882354</v>
      </c>
      <c r="J362">
        <f t="shared" si="53"/>
        <v>0.9333333333333335</v>
      </c>
      <c r="Q362">
        <f t="shared" si="54"/>
        <v>1868</v>
      </c>
      <c r="R362">
        <f t="shared" si="55"/>
        <v>1.0357216193127536</v>
      </c>
      <c r="S362">
        <f t="shared" si="56"/>
        <v>0</v>
      </c>
    </row>
    <row r="363" spans="1:19" ht="12.75">
      <c r="A363">
        <f t="shared" si="57"/>
        <v>0.12999999999999998</v>
      </c>
      <c r="B363">
        <f t="shared" si="45"/>
        <v>0</v>
      </c>
      <c r="C363">
        <f t="shared" si="46"/>
        <v>0.16666666666666669</v>
      </c>
      <c r="D363">
        <f t="shared" si="47"/>
        <v>1.2</v>
      </c>
      <c r="E363">
        <f t="shared" si="48"/>
        <v>0.7833333333333333</v>
      </c>
      <c r="F363">
        <f t="shared" si="49"/>
        <v>-0.7833333333333333</v>
      </c>
      <c r="G363">
        <f t="shared" si="50"/>
        <v>1.6981415870935397</v>
      </c>
      <c r="H363">
        <f t="shared" si="51"/>
        <v>1.022233534270173</v>
      </c>
      <c r="I363">
        <f t="shared" si="52"/>
        <v>1.0285714285714287</v>
      </c>
      <c r="J363">
        <f t="shared" si="53"/>
        <v>0.9150684931506852</v>
      </c>
      <c r="Q363">
        <f t="shared" si="54"/>
        <v>1857</v>
      </c>
      <c r="R363">
        <f t="shared" si="55"/>
        <v>1.022233534270173</v>
      </c>
      <c r="S363">
        <f t="shared" si="56"/>
        <v>0</v>
      </c>
    </row>
    <row r="364" spans="1:19" ht="12.75">
      <c r="A364">
        <f t="shared" si="57"/>
        <v>0.13999999999999999</v>
      </c>
      <c r="B364">
        <f t="shared" si="45"/>
        <v>0</v>
      </c>
      <c r="C364">
        <f t="shared" si="46"/>
        <v>0.16666666666666669</v>
      </c>
      <c r="D364">
        <f t="shared" si="47"/>
        <v>1.2</v>
      </c>
      <c r="E364">
        <f t="shared" si="48"/>
        <v>0.7666666666666667</v>
      </c>
      <c r="F364">
        <f t="shared" si="49"/>
        <v>-0.7666666666666667</v>
      </c>
      <c r="G364">
        <f t="shared" si="50"/>
        <v>1.67563653369564</v>
      </c>
      <c r="H364">
        <f t="shared" si="51"/>
        <v>1.008782605071153</v>
      </c>
      <c r="I364">
        <f t="shared" si="52"/>
        <v>1.0160583941605839</v>
      </c>
      <c r="J364">
        <f t="shared" si="53"/>
        <v>0.8972972972972972</v>
      </c>
      <c r="Q364">
        <f t="shared" si="54"/>
        <v>1846</v>
      </c>
      <c r="R364">
        <f t="shared" si="55"/>
        <v>1.008782605071153</v>
      </c>
      <c r="S364">
        <f t="shared" si="56"/>
        <v>0</v>
      </c>
    </row>
    <row r="365" spans="1:19" ht="12.75">
      <c r="A365">
        <f t="shared" si="57"/>
        <v>0.15</v>
      </c>
      <c r="B365">
        <f t="shared" si="45"/>
        <v>0</v>
      </c>
      <c r="C365">
        <f t="shared" si="46"/>
        <v>0.16666666666666669</v>
      </c>
      <c r="D365">
        <f t="shared" si="47"/>
        <v>1.2</v>
      </c>
      <c r="E365">
        <f t="shared" si="48"/>
        <v>0.75</v>
      </c>
      <c r="F365">
        <f t="shared" si="49"/>
        <v>-0.75</v>
      </c>
      <c r="G365">
        <f t="shared" si="50"/>
        <v>1.6532468899377555</v>
      </c>
      <c r="H365">
        <f t="shared" si="51"/>
        <v>0.995370322686475</v>
      </c>
      <c r="I365">
        <f t="shared" si="52"/>
        <v>1.0036363636363637</v>
      </c>
      <c r="J365">
        <f t="shared" si="53"/>
        <v>0.8800000000000001</v>
      </c>
      <c r="Q365">
        <f t="shared" si="54"/>
        <v>1835</v>
      </c>
      <c r="R365">
        <f t="shared" si="55"/>
        <v>0.995370322686475</v>
      </c>
      <c r="S365">
        <f t="shared" si="56"/>
        <v>0</v>
      </c>
    </row>
    <row r="366" spans="1:19" ht="12.75">
      <c r="A366">
        <f t="shared" si="57"/>
        <v>0.16</v>
      </c>
      <c r="B366">
        <f t="shared" si="45"/>
        <v>0</v>
      </c>
      <c r="C366">
        <f t="shared" si="46"/>
        <v>0.16666666666666669</v>
      </c>
      <c r="D366">
        <f t="shared" si="47"/>
        <v>1.2</v>
      </c>
      <c r="E366">
        <f t="shared" si="48"/>
        <v>0.7333333333333334</v>
      </c>
      <c r="F366">
        <f t="shared" si="49"/>
        <v>-0.7333333333333334</v>
      </c>
      <c r="G366">
        <f t="shared" si="50"/>
        <v>1.6309755417047678</v>
      </c>
      <c r="H366">
        <f t="shared" si="51"/>
        <v>0.981998229609309</v>
      </c>
      <c r="I366">
        <f t="shared" si="52"/>
        <v>0.9913043478260871</v>
      </c>
      <c r="J366">
        <f t="shared" si="53"/>
        <v>0.8631578947368422</v>
      </c>
      <c r="Q366">
        <f t="shared" si="54"/>
        <v>1824</v>
      </c>
      <c r="R366">
        <f t="shared" si="55"/>
        <v>0.981998229609309</v>
      </c>
      <c r="S366">
        <f t="shared" si="56"/>
        <v>0</v>
      </c>
    </row>
    <row r="367" spans="1:19" ht="12.75">
      <c r="A367">
        <f t="shared" si="57"/>
        <v>0.17</v>
      </c>
      <c r="B367">
        <f t="shared" si="45"/>
        <v>0</v>
      </c>
      <c r="C367">
        <f t="shared" si="46"/>
        <v>0.16666666666666669</v>
      </c>
      <c r="D367">
        <f t="shared" si="47"/>
        <v>1.2</v>
      </c>
      <c r="E367">
        <f t="shared" si="48"/>
        <v>0.7166666666666666</v>
      </c>
      <c r="F367">
        <f t="shared" si="49"/>
        <v>-0.7166666666666666</v>
      </c>
      <c r="G367">
        <f t="shared" si="50"/>
        <v>1.6088254297016744</v>
      </c>
      <c r="H367">
        <f t="shared" si="51"/>
        <v>0.968667920674869</v>
      </c>
      <c r="I367">
        <f t="shared" si="52"/>
        <v>0.9790613718411554</v>
      </c>
      <c r="J367">
        <f t="shared" si="53"/>
        <v>0.8467532467532468</v>
      </c>
      <c r="Q367">
        <f t="shared" si="54"/>
        <v>1813</v>
      </c>
      <c r="R367">
        <f t="shared" si="55"/>
        <v>0.968667920674869</v>
      </c>
      <c r="S367">
        <f t="shared" si="56"/>
        <v>0</v>
      </c>
    </row>
    <row r="368" spans="1:19" ht="12.75">
      <c r="A368">
        <f t="shared" si="57"/>
        <v>0.18000000000000002</v>
      </c>
      <c r="B368">
        <f t="shared" si="45"/>
        <v>0</v>
      </c>
      <c r="C368">
        <f t="shared" si="46"/>
        <v>0.16666666666666669</v>
      </c>
      <c r="D368">
        <f t="shared" si="47"/>
        <v>1.2</v>
      </c>
      <c r="E368">
        <f t="shared" si="48"/>
        <v>0.7</v>
      </c>
      <c r="F368">
        <f t="shared" si="49"/>
        <v>-0.7</v>
      </c>
      <c r="G368">
        <f t="shared" si="50"/>
        <v>1.586799548232691</v>
      </c>
      <c r="H368">
        <f t="shared" si="51"/>
        <v>0.9553810437835885</v>
      </c>
      <c r="I368">
        <f t="shared" si="52"/>
        <v>0.9669064748201439</v>
      </c>
      <c r="J368">
        <f t="shared" si="53"/>
        <v>0.8307692307692308</v>
      </c>
      <c r="Q368">
        <f t="shared" si="54"/>
        <v>1802</v>
      </c>
      <c r="R368">
        <f t="shared" si="55"/>
        <v>0.9553810437835885</v>
      </c>
      <c r="S368">
        <f t="shared" si="56"/>
        <v>0</v>
      </c>
    </row>
    <row r="369" spans="1:19" ht="12.75">
      <c r="A369">
        <f t="shared" si="57"/>
        <v>0.19000000000000003</v>
      </c>
      <c r="B369">
        <f t="shared" si="45"/>
        <v>0</v>
      </c>
      <c r="C369">
        <f t="shared" si="46"/>
        <v>0.16666666666666669</v>
      </c>
      <c r="D369">
        <f t="shared" si="47"/>
        <v>1.2</v>
      </c>
      <c r="E369">
        <f t="shared" si="48"/>
        <v>0.6833333333333333</v>
      </c>
      <c r="F369">
        <f t="shared" si="49"/>
        <v>-0.6833333333333333</v>
      </c>
      <c r="G369">
        <f t="shared" si="50"/>
        <v>1.5649009437327401</v>
      </c>
      <c r="H369">
        <f t="shared" si="51"/>
        <v>0.9421393005145055</v>
      </c>
      <c r="I369">
        <f t="shared" si="52"/>
        <v>0.9548387096774196</v>
      </c>
      <c r="J369">
        <f t="shared" si="53"/>
        <v>0.8151898734177216</v>
      </c>
      <c r="Q369">
        <f t="shared" si="54"/>
        <v>1790.9999999999998</v>
      </c>
      <c r="R369">
        <f t="shared" si="55"/>
        <v>0.9421393005145055</v>
      </c>
      <c r="S369">
        <f t="shared" si="56"/>
        <v>0</v>
      </c>
    </row>
    <row r="370" spans="1:19" ht="12.75">
      <c r="A370">
        <f t="shared" si="57"/>
        <v>0.20000000000000004</v>
      </c>
      <c r="B370">
        <f t="shared" si="45"/>
        <v>0</v>
      </c>
      <c r="C370">
        <f t="shared" si="46"/>
        <v>0.16666666666666669</v>
      </c>
      <c r="D370">
        <f t="shared" si="47"/>
        <v>1.2</v>
      </c>
      <c r="E370">
        <f t="shared" si="48"/>
        <v>0.6666666666666665</v>
      </c>
      <c r="F370">
        <f t="shared" si="49"/>
        <v>-0.6666666666666665</v>
      </c>
      <c r="G370">
        <f t="shared" si="50"/>
        <v>1.5431327130350652</v>
      </c>
      <c r="H370">
        <f t="shared" si="51"/>
        <v>0.9289444466147528</v>
      </c>
      <c r="I370">
        <f t="shared" si="52"/>
        <v>0.9428571428571428</v>
      </c>
      <c r="J370">
        <f t="shared" si="53"/>
        <v>0.7999999999999999</v>
      </c>
      <c r="Q370">
        <f t="shared" si="54"/>
        <v>1779.9999999999998</v>
      </c>
      <c r="R370">
        <f t="shared" si="55"/>
        <v>0.9289444466147528</v>
      </c>
      <c r="S370">
        <f t="shared" si="56"/>
        <v>0</v>
      </c>
    </row>
    <row r="371" spans="1:19" ht="12.75">
      <c r="A371">
        <f t="shared" si="57"/>
        <v>0.21000000000000005</v>
      </c>
      <c r="B371">
        <f t="shared" si="45"/>
        <v>0</v>
      </c>
      <c r="C371">
        <f t="shared" si="46"/>
        <v>0.16666666666666669</v>
      </c>
      <c r="D371">
        <f t="shared" si="47"/>
        <v>1.2</v>
      </c>
      <c r="E371">
        <f t="shared" si="48"/>
        <v>0.6499999999999999</v>
      </c>
      <c r="F371">
        <f t="shared" si="49"/>
        <v>-0.6499999999999999</v>
      </c>
      <c r="G371">
        <f t="shared" si="50"/>
        <v>1.5214980013587371</v>
      </c>
      <c r="H371">
        <f t="shared" si="51"/>
        <v>0.9157982923503382</v>
      </c>
      <c r="I371">
        <f t="shared" si="52"/>
        <v>0.9309608540925267</v>
      </c>
      <c r="J371">
        <f t="shared" si="53"/>
        <v>0.7851851851851852</v>
      </c>
      <c r="Q371">
        <f t="shared" si="54"/>
        <v>1768.9999999999998</v>
      </c>
      <c r="R371">
        <f t="shared" si="55"/>
        <v>0.9157982923503382</v>
      </c>
      <c r="S371">
        <f t="shared" si="56"/>
        <v>0</v>
      </c>
    </row>
    <row r="372" spans="1:19" ht="12.75">
      <c r="A372">
        <f t="shared" si="57"/>
        <v>0.22000000000000006</v>
      </c>
      <c r="B372">
        <f t="shared" si="45"/>
        <v>0</v>
      </c>
      <c r="C372">
        <f t="shared" si="46"/>
        <v>0.16666666666666669</v>
      </c>
      <c r="D372">
        <f t="shared" si="47"/>
        <v>1.2</v>
      </c>
      <c r="E372">
        <f t="shared" si="48"/>
        <v>0.6333333333333333</v>
      </c>
      <c r="F372">
        <f t="shared" si="49"/>
        <v>-0.6333333333333333</v>
      </c>
      <c r="G372">
        <f t="shared" si="50"/>
        <v>1.5</v>
      </c>
      <c r="H372">
        <f t="shared" si="51"/>
        <v>0.9027027027027027</v>
      </c>
      <c r="I372">
        <f t="shared" si="52"/>
        <v>0.9191489361702128</v>
      </c>
      <c r="J372">
        <f t="shared" si="53"/>
        <v>0.7707317073170732</v>
      </c>
      <c r="Q372">
        <f t="shared" si="54"/>
        <v>1757.9999999999998</v>
      </c>
      <c r="R372">
        <f t="shared" si="55"/>
        <v>0.9027027027027027</v>
      </c>
      <c r="S372">
        <f t="shared" si="56"/>
        <v>0</v>
      </c>
    </row>
    <row r="373" spans="1:19" ht="12.75">
      <c r="A373">
        <f t="shared" si="57"/>
        <v>0.23000000000000007</v>
      </c>
      <c r="B373">
        <f t="shared" si="45"/>
        <v>0</v>
      </c>
      <c r="C373">
        <f t="shared" si="46"/>
        <v>0.16666666666666669</v>
      </c>
      <c r="D373">
        <f t="shared" si="47"/>
        <v>1.2</v>
      </c>
      <c r="E373">
        <f t="shared" si="48"/>
        <v>0.6166666666666665</v>
      </c>
      <c r="F373">
        <f t="shared" si="49"/>
        <v>-0.6166666666666665</v>
      </c>
      <c r="G373">
        <f t="shared" si="50"/>
        <v>1.478641943711792</v>
      </c>
      <c r="H373">
        <f t="shared" si="51"/>
        <v>0.8896595973949474</v>
      </c>
      <c r="I373">
        <f t="shared" si="52"/>
        <v>0.9074204946996467</v>
      </c>
      <c r="J373">
        <f t="shared" si="53"/>
        <v>0.7566265060240965</v>
      </c>
      <c r="Q373">
        <f t="shared" si="54"/>
        <v>1746.9999999999998</v>
      </c>
      <c r="R373">
        <f t="shared" si="55"/>
        <v>0.8896595973949474</v>
      </c>
      <c r="S373">
        <f t="shared" si="56"/>
        <v>0</v>
      </c>
    </row>
    <row r="374" spans="1:19" ht="12.75">
      <c r="A374">
        <f t="shared" si="57"/>
        <v>0.24000000000000007</v>
      </c>
      <c r="B374">
        <f t="shared" si="45"/>
        <v>0</v>
      </c>
      <c r="C374">
        <f t="shared" si="46"/>
        <v>0.16666666666666669</v>
      </c>
      <c r="D374">
        <f t="shared" si="47"/>
        <v>1.2</v>
      </c>
      <c r="E374">
        <f t="shared" si="48"/>
        <v>0.5999999999999999</v>
      </c>
      <c r="F374">
        <f t="shared" si="49"/>
        <v>-0.5999999999999999</v>
      </c>
      <c r="G374">
        <f t="shared" si="50"/>
        <v>1.457427107756338</v>
      </c>
      <c r="H374">
        <f t="shared" si="51"/>
        <v>0.8766709507310936</v>
      </c>
      <c r="I374">
        <f t="shared" si="52"/>
        <v>0.8957746478873237</v>
      </c>
      <c r="J374">
        <f t="shared" si="53"/>
        <v>0.7428571428571428</v>
      </c>
      <c r="Q374">
        <f t="shared" si="54"/>
        <v>1735.9999999999998</v>
      </c>
      <c r="R374">
        <f t="shared" si="55"/>
        <v>0.8766709507310936</v>
      </c>
      <c r="S374">
        <f t="shared" si="56"/>
        <v>0</v>
      </c>
    </row>
    <row r="375" spans="1:19" ht="12.75">
      <c r="A375">
        <f t="shared" si="57"/>
        <v>0.25000000000000006</v>
      </c>
      <c r="B375">
        <f t="shared" si="45"/>
        <v>0</v>
      </c>
      <c r="C375">
        <f t="shared" si="46"/>
        <v>0.16666666666666669</v>
      </c>
      <c r="D375">
        <f t="shared" si="47"/>
        <v>1.2</v>
      </c>
      <c r="E375">
        <f t="shared" si="48"/>
        <v>0.5833333333333333</v>
      </c>
      <c r="F375">
        <f t="shared" si="49"/>
        <v>-0.5833333333333333</v>
      </c>
      <c r="G375">
        <f t="shared" si="50"/>
        <v>1.436358804616518</v>
      </c>
      <c r="H375">
        <f t="shared" si="51"/>
        <v>0.8637387912313267</v>
      </c>
      <c r="I375">
        <f t="shared" si="52"/>
        <v>0.8842105263157896</v>
      </c>
      <c r="J375">
        <f t="shared" si="53"/>
        <v>0.7294117647058824</v>
      </c>
      <c r="Q375">
        <f t="shared" si="54"/>
        <v>1725</v>
      </c>
      <c r="R375">
        <f t="shared" si="55"/>
        <v>0.8637387912313267</v>
      </c>
      <c r="S375">
        <f t="shared" si="56"/>
        <v>0</v>
      </c>
    </row>
    <row r="376" spans="1:19" ht="12.75">
      <c r="A376">
        <f t="shared" si="57"/>
        <v>0.26000000000000006</v>
      </c>
      <c r="B376">
        <f t="shared" si="45"/>
        <v>0</v>
      </c>
      <c r="C376">
        <f t="shared" si="46"/>
        <v>0.16666666666666669</v>
      </c>
      <c r="D376">
        <f t="shared" si="47"/>
        <v>1.2</v>
      </c>
      <c r="E376">
        <f t="shared" si="48"/>
        <v>0.5666666666666665</v>
      </c>
      <c r="F376">
        <f t="shared" si="49"/>
        <v>-0.5666666666666665</v>
      </c>
      <c r="G376">
        <f t="shared" si="50"/>
        <v>1.415440380352758</v>
      </c>
      <c r="H376">
        <f t="shared" si="51"/>
        <v>0.8508652010458978</v>
      </c>
      <c r="I376">
        <f t="shared" si="52"/>
        <v>0.8727272727272728</v>
      </c>
      <c r="J376">
        <f t="shared" si="53"/>
        <v>0.7162790697674418</v>
      </c>
      <c r="Q376">
        <f t="shared" si="54"/>
        <v>1714</v>
      </c>
      <c r="R376">
        <f t="shared" si="55"/>
        <v>0.8508652010458978</v>
      </c>
      <c r="S376">
        <f t="shared" si="56"/>
        <v>0</v>
      </c>
    </row>
    <row r="377" spans="1:19" ht="12.75">
      <c r="A377">
        <f t="shared" si="57"/>
        <v>0.2700000000000001</v>
      </c>
      <c r="B377">
        <f t="shared" si="45"/>
        <v>0</v>
      </c>
      <c r="C377">
        <f t="shared" si="46"/>
        <v>0.16666666666666669</v>
      </c>
      <c r="D377">
        <f t="shared" si="47"/>
        <v>1.2</v>
      </c>
      <c r="E377">
        <f t="shared" si="48"/>
        <v>0.5499999999999998</v>
      </c>
      <c r="F377">
        <f t="shared" si="49"/>
        <v>-0.5499999999999998</v>
      </c>
      <c r="G377">
        <f t="shared" si="50"/>
        <v>1.3946752105935094</v>
      </c>
      <c r="H377">
        <f t="shared" si="51"/>
        <v>0.8380523151302254</v>
      </c>
      <c r="I377">
        <f t="shared" si="52"/>
        <v>0.8613240418118465</v>
      </c>
      <c r="J377">
        <f t="shared" si="53"/>
        <v>0.7034482758620689</v>
      </c>
      <c r="Q377">
        <f t="shared" si="54"/>
        <v>1703</v>
      </c>
      <c r="R377">
        <f t="shared" si="55"/>
        <v>0.8380523151302254</v>
      </c>
      <c r="S377">
        <f t="shared" si="56"/>
        <v>0</v>
      </c>
    </row>
    <row r="378" spans="1:19" ht="12.75">
      <c r="A378">
        <f t="shared" si="57"/>
        <v>0.2800000000000001</v>
      </c>
      <c r="B378">
        <f t="shared" si="45"/>
        <v>0</v>
      </c>
      <c r="C378">
        <f t="shared" si="46"/>
        <v>0.16666666666666669</v>
      </c>
      <c r="D378">
        <f t="shared" si="47"/>
        <v>1.2</v>
      </c>
      <c r="E378">
        <f t="shared" si="48"/>
        <v>0.5333333333333332</v>
      </c>
      <c r="F378">
        <f t="shared" si="49"/>
        <v>-0.5333333333333332</v>
      </c>
      <c r="G378">
        <f t="shared" si="50"/>
        <v>1.3740666961489727</v>
      </c>
      <c r="H378">
        <f t="shared" si="51"/>
        <v>0.8253023201637889</v>
      </c>
      <c r="I378">
        <f t="shared" si="52"/>
        <v>0.8500000000000001</v>
      </c>
      <c r="J378">
        <f t="shared" si="53"/>
        <v>0.6909090909090909</v>
      </c>
      <c r="Q378">
        <f t="shared" si="54"/>
        <v>1692</v>
      </c>
      <c r="R378">
        <f t="shared" si="55"/>
        <v>0.8253023201637889</v>
      </c>
      <c r="S378">
        <f t="shared" si="56"/>
        <v>0</v>
      </c>
    </row>
    <row r="379" spans="1:19" ht="12.75">
      <c r="A379">
        <f t="shared" si="57"/>
        <v>0.2900000000000001</v>
      </c>
      <c r="B379">
        <f t="shared" si="45"/>
        <v>0</v>
      </c>
      <c r="C379">
        <f t="shared" si="46"/>
        <v>0.16666666666666669</v>
      </c>
      <c r="D379">
        <f t="shared" si="47"/>
        <v>1.2</v>
      </c>
      <c r="E379">
        <f t="shared" si="48"/>
        <v>0.5166666666666665</v>
      </c>
      <c r="F379">
        <f t="shared" si="49"/>
        <v>-0.5166666666666665</v>
      </c>
      <c r="G379">
        <f t="shared" si="50"/>
        <v>1.3536182582396254</v>
      </c>
      <c r="H379">
        <f t="shared" si="51"/>
        <v>0.8126174531956609</v>
      </c>
      <c r="I379">
        <f t="shared" si="52"/>
        <v>0.8387543252595157</v>
      </c>
      <c r="J379">
        <f t="shared" si="53"/>
        <v>0.6786516853932585</v>
      </c>
      <c r="Q379">
        <f t="shared" si="54"/>
        <v>1681</v>
      </c>
      <c r="R379">
        <f t="shared" si="55"/>
        <v>0.8126174531956609</v>
      </c>
      <c r="S379">
        <f t="shared" si="56"/>
        <v>0</v>
      </c>
    </row>
    <row r="380" spans="1:19" ht="12.75">
      <c r="A380">
        <f t="shared" si="57"/>
        <v>0.3000000000000001</v>
      </c>
      <c r="B380">
        <f t="shared" si="45"/>
        <v>0</v>
      </c>
      <c r="C380">
        <f t="shared" si="46"/>
        <v>0.16666666666666669</v>
      </c>
      <c r="D380">
        <f t="shared" si="47"/>
        <v>1.2</v>
      </c>
      <c r="E380">
        <f t="shared" si="48"/>
        <v>0.4999999999999998</v>
      </c>
      <c r="F380">
        <f t="shared" si="49"/>
        <v>-0.4999999999999998</v>
      </c>
      <c r="G380">
        <f t="shared" si="50"/>
        <v>1.333333333333333</v>
      </c>
      <c r="H380">
        <f t="shared" si="51"/>
        <v>0.7999999999999999</v>
      </c>
      <c r="I380">
        <f t="shared" si="52"/>
        <v>0.8275862068965518</v>
      </c>
      <c r="J380">
        <f t="shared" si="53"/>
        <v>0.6666666666666666</v>
      </c>
      <c r="Q380">
        <f t="shared" si="54"/>
        <v>1670</v>
      </c>
      <c r="R380">
        <f t="shared" si="55"/>
        <v>0.7999999999999999</v>
      </c>
      <c r="S380">
        <f t="shared" si="56"/>
        <v>0</v>
      </c>
    </row>
    <row r="381" spans="1:19" ht="12.75">
      <c r="A381">
        <f t="shared" si="57"/>
        <v>0.3100000000000001</v>
      </c>
      <c r="B381">
        <f t="shared" si="45"/>
        <v>0</v>
      </c>
      <c r="C381">
        <f t="shared" si="46"/>
        <v>0.16666666666666669</v>
      </c>
      <c r="D381">
        <f t="shared" si="47"/>
        <v>1.2</v>
      </c>
      <c r="E381">
        <f t="shared" si="48"/>
        <v>0.48333333333333317</v>
      </c>
      <c r="F381">
        <f t="shared" si="49"/>
        <v>-0.48333333333333317</v>
      </c>
      <c r="G381">
        <f t="shared" si="50"/>
        <v>1.3132153675873546</v>
      </c>
      <c r="H381">
        <f t="shared" si="51"/>
        <v>0.7874522931255571</v>
      </c>
      <c r="I381">
        <f t="shared" si="52"/>
        <v>0.8164948453608247</v>
      </c>
      <c r="J381">
        <f t="shared" si="53"/>
        <v>0.654945054945055</v>
      </c>
      <c r="Q381">
        <f t="shared" si="54"/>
        <v>1659</v>
      </c>
      <c r="R381">
        <f t="shared" si="55"/>
        <v>0.7874522931255571</v>
      </c>
      <c r="S381">
        <f t="shared" si="56"/>
        <v>0</v>
      </c>
    </row>
    <row r="382" spans="1:19" ht="12.75">
      <c r="A382">
        <f t="shared" si="57"/>
        <v>0.3200000000000001</v>
      </c>
      <c r="B382">
        <f aca="true" t="shared" si="58" ref="B382:B413">IF(A382&lt;$I$39,0,(A382-$I$39)/A382/(1-$I$39))</f>
        <v>0</v>
      </c>
      <c r="C382">
        <f aca="true" t="shared" si="59" ref="C382:C413">IF(A382&lt;$I$39,$B$237,$B$237*(1+B382)/(1-B382))</f>
        <v>0.16666666666666669</v>
      </c>
      <c r="D382">
        <f aca="true" t="shared" si="60" ref="D382:D413">$F$47*(1-B382)/(1+B382)</f>
        <v>1.2</v>
      </c>
      <c r="E382">
        <f aca="true" t="shared" si="61" ref="E382:E413">IF(A382&lt;$I$39,$F$39*(1-A382/$H$39),$F$39*(1-$I$39/$H$39))</f>
        <v>0.46666666666666645</v>
      </c>
      <c r="F382">
        <f aca="true" t="shared" si="62" ref="F382:F413">IF(A382&lt;$I$39,$G$39*(1-A382/$I$39),0)</f>
        <v>-0.46666666666666645</v>
      </c>
      <c r="G382">
        <f aca="true" t="shared" si="63" ref="G382:G413">(E382+C382*F382+SQRT((E382+C382*F382)^2+4*C382*(1-E382-F382)))</f>
        <v>1.293267810894428</v>
      </c>
      <c r="H382">
        <f aca="true" t="shared" si="64" ref="H382:H413">IF(A382&lt;$I$39,D382*(C382+G382*(1+A382*(C382-1)))/(C382+G382-A382*(C382-1)),D382*(C382+G382*(1+$I$39*(C382-1)))/(C382+G382-$I$39*(C382-1)))</f>
        <v>0.7749767096242505</v>
      </c>
      <c r="I382">
        <f aca="true" t="shared" si="65" ref="I382:I413">IF(A382&lt;$I$39,D382*(C382+2*(1+A382*(C382-1)))/(C382+2-A382*(C382-1)),D382*(C382+2*(1+$I$39*(C382-1)))/(C382+2-$I$39*(C382-1)))</f>
        <v>0.8054794520547945</v>
      </c>
      <c r="J382">
        <f aca="true" t="shared" si="66" ref="J382:J413">IF(A382&lt;$I$39,D382*(C382+2*C382*(1+A382*(C382-1)))/(C382+2*C382-A382*(C382-1)),D382*(C382+2*C382*(1+$I$39*(C382-1)))/(C382+2*C382-$I$39*(C382-1)))</f>
        <v>0.6434782608695652</v>
      </c>
      <c r="Q382">
        <f aca="true" t="shared" si="67" ref="Q382:Q413">A382*$G$47+(1-A382)*$H$47</f>
        <v>1648</v>
      </c>
      <c r="R382">
        <f aca="true" t="shared" si="68" ref="R382:R413">H382</f>
        <v>0.7749767096242505</v>
      </c>
      <c r="S382">
        <f aca="true" t="shared" si="69" ref="S382:S413">IF(A382&lt;$I$39,0,(A382-$I$39)/A382)</f>
        <v>0</v>
      </c>
    </row>
    <row r="383" spans="1:19" ht="12.75">
      <c r="A383">
        <f t="shared" si="57"/>
        <v>0.3300000000000001</v>
      </c>
      <c r="B383">
        <f t="shared" si="58"/>
        <v>0</v>
      </c>
      <c r="C383">
        <f t="shared" si="59"/>
        <v>0.16666666666666669</v>
      </c>
      <c r="D383">
        <f t="shared" si="60"/>
        <v>1.2</v>
      </c>
      <c r="E383">
        <f t="shared" si="61"/>
        <v>0.44999999999999973</v>
      </c>
      <c r="F383">
        <f t="shared" si="62"/>
        <v>-0.44999999999999973</v>
      </c>
      <c r="G383">
        <f t="shared" si="63"/>
        <v>1.2734941105353257</v>
      </c>
      <c r="H383">
        <f t="shared" si="64"/>
        <v>0.762575668445162</v>
      </c>
      <c r="I383">
        <f t="shared" si="65"/>
        <v>0.7945392491467577</v>
      </c>
      <c r="J383">
        <f t="shared" si="66"/>
        <v>0.6322580645161289</v>
      </c>
      <c r="Q383">
        <f t="shared" si="67"/>
        <v>1637</v>
      </c>
      <c r="R383">
        <f t="shared" si="68"/>
        <v>0.762575668445162</v>
      </c>
      <c r="S383">
        <f t="shared" si="69"/>
        <v>0</v>
      </c>
    </row>
    <row r="384" spans="1:19" ht="12.75">
      <c r="A384">
        <f aca="true" t="shared" si="70" ref="A384:A415">A383+0.01</f>
        <v>0.34000000000000014</v>
      </c>
      <c r="B384">
        <f t="shared" si="58"/>
        <v>0</v>
      </c>
      <c r="C384">
        <f t="shared" si="59"/>
        <v>0.16666666666666669</v>
      </c>
      <c r="D384">
        <f t="shared" si="60"/>
        <v>1.2</v>
      </c>
      <c r="E384">
        <f t="shared" si="61"/>
        <v>0.4333333333333331</v>
      </c>
      <c r="F384">
        <f t="shared" si="62"/>
        <v>-0.4333333333333331</v>
      </c>
      <c r="G384">
        <f t="shared" si="63"/>
        <v>1.2538977044437885</v>
      </c>
      <c r="H384">
        <f t="shared" si="64"/>
        <v>0.7502516274819188</v>
      </c>
      <c r="I384">
        <f t="shared" si="65"/>
        <v>0.783673469387755</v>
      </c>
      <c r="J384">
        <f t="shared" si="66"/>
        <v>0.6212765957446807</v>
      </c>
      <c r="Q384">
        <f t="shared" si="67"/>
        <v>1626</v>
      </c>
      <c r="R384">
        <f t="shared" si="68"/>
        <v>0.7502516274819188</v>
      </c>
      <c r="S384">
        <f t="shared" si="69"/>
        <v>0</v>
      </c>
    </row>
    <row r="385" spans="1:19" ht="12.75">
      <c r="A385">
        <f t="shared" si="70"/>
        <v>0.35000000000000014</v>
      </c>
      <c r="B385">
        <f t="shared" si="58"/>
        <v>0</v>
      </c>
      <c r="C385">
        <f t="shared" si="59"/>
        <v>0.16666666666666669</v>
      </c>
      <c r="D385">
        <f t="shared" si="60"/>
        <v>1.2</v>
      </c>
      <c r="E385">
        <f t="shared" si="61"/>
        <v>0.4166666666666664</v>
      </c>
      <c r="F385">
        <f t="shared" si="62"/>
        <v>-0.4166666666666664</v>
      </c>
      <c r="G385">
        <f t="shared" si="63"/>
        <v>1.2344820140935795</v>
      </c>
      <c r="H385">
        <f t="shared" si="64"/>
        <v>0.7380070802633606</v>
      </c>
      <c r="I385">
        <f t="shared" si="65"/>
        <v>0.7728813559322034</v>
      </c>
      <c r="J385">
        <f t="shared" si="66"/>
        <v>0.6105263157894736</v>
      </c>
      <c r="Q385">
        <f t="shared" si="67"/>
        <v>1615</v>
      </c>
      <c r="R385">
        <f t="shared" si="68"/>
        <v>0.7380070802633606</v>
      </c>
      <c r="S385">
        <f t="shared" si="69"/>
        <v>0</v>
      </c>
    </row>
    <row r="386" spans="1:19" ht="12.75">
      <c r="A386">
        <f t="shared" si="70"/>
        <v>0.36000000000000015</v>
      </c>
      <c r="B386">
        <f t="shared" si="58"/>
        <v>0</v>
      </c>
      <c r="C386">
        <f t="shared" si="59"/>
        <v>0.16666666666666669</v>
      </c>
      <c r="D386">
        <f t="shared" si="60"/>
        <v>1.2</v>
      </c>
      <c r="E386">
        <f t="shared" si="61"/>
        <v>0.3999999999999997</v>
      </c>
      <c r="F386">
        <f t="shared" si="62"/>
        <v>-0.3999999999999997</v>
      </c>
      <c r="G386">
        <f t="shared" si="63"/>
        <v>1.2152504370215298</v>
      </c>
      <c r="H386">
        <f t="shared" si="64"/>
        <v>0.7258445522796738</v>
      </c>
      <c r="I386">
        <f t="shared" si="65"/>
        <v>0.762162162162162</v>
      </c>
      <c r="J386">
        <f t="shared" si="66"/>
        <v>0.6</v>
      </c>
      <c r="Q386">
        <f t="shared" si="67"/>
        <v>1604</v>
      </c>
      <c r="R386">
        <f t="shared" si="68"/>
        <v>0.7258445522796738</v>
      </c>
      <c r="S386">
        <f t="shared" si="69"/>
        <v>0</v>
      </c>
    </row>
    <row r="387" spans="1:19" ht="12.75">
      <c r="A387">
        <f t="shared" si="70"/>
        <v>0.37000000000000016</v>
      </c>
      <c r="B387">
        <f t="shared" si="58"/>
        <v>0</v>
      </c>
      <c r="C387">
        <f t="shared" si="59"/>
        <v>0.16666666666666669</v>
      </c>
      <c r="D387">
        <f t="shared" si="60"/>
        <v>1.2</v>
      </c>
      <c r="E387">
        <f t="shared" si="61"/>
        <v>0.3833333333333331</v>
      </c>
      <c r="F387">
        <f t="shared" si="62"/>
        <v>-0.3833333333333331</v>
      </c>
      <c r="G387">
        <f t="shared" si="63"/>
        <v>1.1962063390048123</v>
      </c>
      <c r="H387">
        <f t="shared" si="64"/>
        <v>0.7137665969387872</v>
      </c>
      <c r="I387">
        <f t="shared" si="65"/>
        <v>0.7515151515151514</v>
      </c>
      <c r="J387">
        <f t="shared" si="66"/>
        <v>0.5896907216494844</v>
      </c>
      <c r="Q387">
        <f t="shared" si="67"/>
        <v>1593</v>
      </c>
      <c r="R387">
        <f t="shared" si="68"/>
        <v>0.7137665969387872</v>
      </c>
      <c r="S387">
        <f t="shared" si="69"/>
        <v>0</v>
      </c>
    </row>
    <row r="388" spans="1:19" ht="12.75">
      <c r="A388">
        <f t="shared" si="70"/>
        <v>0.38000000000000017</v>
      </c>
      <c r="B388">
        <f t="shared" si="58"/>
        <v>0</v>
      </c>
      <c r="C388">
        <f t="shared" si="59"/>
        <v>0.16666666666666669</v>
      </c>
      <c r="D388">
        <f t="shared" si="60"/>
        <v>1.2</v>
      </c>
      <c r="E388">
        <f t="shared" si="61"/>
        <v>0.36666666666666636</v>
      </c>
      <c r="F388">
        <f t="shared" si="62"/>
        <v>-0.36666666666666636</v>
      </c>
      <c r="G388">
        <f t="shared" si="63"/>
        <v>1.1773530459152894</v>
      </c>
      <c r="H388">
        <f t="shared" si="64"/>
        <v>0.7017757911507864</v>
      </c>
      <c r="I388">
        <f t="shared" si="65"/>
        <v>0.7409395973154361</v>
      </c>
      <c r="J388">
        <f t="shared" si="66"/>
        <v>0.5795918367346938</v>
      </c>
      <c r="Q388">
        <f t="shared" si="67"/>
        <v>1582</v>
      </c>
      <c r="R388">
        <f t="shared" si="68"/>
        <v>0.7017757911507864</v>
      </c>
      <c r="S388">
        <f t="shared" si="69"/>
        <v>0</v>
      </c>
    </row>
    <row r="389" spans="1:19" ht="12.75">
      <c r="A389">
        <f t="shared" si="70"/>
        <v>0.3900000000000002</v>
      </c>
      <c r="B389">
        <f t="shared" si="58"/>
        <v>0</v>
      </c>
      <c r="C389">
        <f t="shared" si="59"/>
        <v>0.16666666666666669</v>
      </c>
      <c r="D389">
        <f t="shared" si="60"/>
        <v>1.2</v>
      </c>
      <c r="E389">
        <f t="shared" si="61"/>
        <v>0.34999999999999964</v>
      </c>
      <c r="F389">
        <f t="shared" si="62"/>
        <v>-0.34999999999999964</v>
      </c>
      <c r="G389">
        <f t="shared" si="63"/>
        <v>1.1586938352785334</v>
      </c>
      <c r="H389">
        <f t="shared" si="64"/>
        <v>0.6898747305413983</v>
      </c>
      <c r="I389">
        <f t="shared" si="65"/>
        <v>0.7304347826086955</v>
      </c>
      <c r="J389">
        <f t="shared" si="66"/>
        <v>0.5696969696969696</v>
      </c>
      <c r="Q389">
        <f t="shared" si="67"/>
        <v>1571</v>
      </c>
      <c r="R389">
        <f t="shared" si="68"/>
        <v>0.6898747305413983</v>
      </c>
      <c r="S389">
        <f t="shared" si="69"/>
        <v>0</v>
      </c>
    </row>
    <row r="390" spans="1:19" ht="12.75">
      <c r="A390">
        <f t="shared" si="70"/>
        <v>0.4000000000000002</v>
      </c>
      <c r="B390">
        <f t="shared" si="58"/>
        <v>0</v>
      </c>
      <c r="C390">
        <f t="shared" si="59"/>
        <v>0.16666666666666669</v>
      </c>
      <c r="D390">
        <f t="shared" si="60"/>
        <v>1.2</v>
      </c>
      <c r="E390">
        <f t="shared" si="61"/>
        <v>0.33333333333333304</v>
      </c>
      <c r="F390">
        <f t="shared" si="62"/>
        <v>-0.33333333333333304</v>
      </c>
      <c r="G390">
        <f t="shared" si="63"/>
        <v>1.140231927570001</v>
      </c>
      <c r="H390">
        <f t="shared" si="64"/>
        <v>0.6780660242991979</v>
      </c>
      <c r="I390">
        <f t="shared" si="65"/>
        <v>0.7199999999999999</v>
      </c>
      <c r="J390">
        <f t="shared" si="66"/>
        <v>0.5599999999999999</v>
      </c>
      <c r="Q390">
        <f t="shared" si="67"/>
        <v>1560</v>
      </c>
      <c r="R390">
        <f t="shared" si="68"/>
        <v>0.6780660242991979</v>
      </c>
      <c r="S390">
        <f t="shared" si="69"/>
        <v>0</v>
      </c>
    </row>
    <row r="391" spans="1:19" ht="12.75">
      <c r="A391">
        <f t="shared" si="70"/>
        <v>0.4100000000000002</v>
      </c>
      <c r="B391">
        <f t="shared" si="58"/>
        <v>0</v>
      </c>
      <c r="C391">
        <f t="shared" si="59"/>
        <v>0.16666666666666669</v>
      </c>
      <c r="D391">
        <f t="shared" si="60"/>
        <v>1.2</v>
      </c>
      <c r="E391">
        <f t="shared" si="61"/>
        <v>0.3166666666666663</v>
      </c>
      <c r="F391">
        <f t="shared" si="62"/>
        <v>-0.3166666666666663</v>
      </c>
      <c r="G391">
        <f t="shared" si="63"/>
        <v>1.121970477285749</v>
      </c>
      <c r="H391">
        <f t="shared" si="64"/>
        <v>0.6663522896650867</v>
      </c>
      <c r="I391">
        <f t="shared" si="65"/>
        <v>0.7096345514950165</v>
      </c>
      <c r="J391">
        <f t="shared" si="66"/>
        <v>0.5504950495049504</v>
      </c>
      <c r="Q391">
        <f t="shared" si="67"/>
        <v>1549</v>
      </c>
      <c r="R391">
        <f t="shared" si="68"/>
        <v>0.6663522896650867</v>
      </c>
      <c r="S391">
        <f t="shared" si="69"/>
        <v>0</v>
      </c>
    </row>
    <row r="392" spans="1:19" ht="12.75">
      <c r="A392">
        <f t="shared" si="70"/>
        <v>0.4200000000000002</v>
      </c>
      <c r="B392">
        <f t="shared" si="58"/>
        <v>0</v>
      </c>
      <c r="C392">
        <f t="shared" si="59"/>
        <v>0.16666666666666669</v>
      </c>
      <c r="D392">
        <f t="shared" si="60"/>
        <v>1.2</v>
      </c>
      <c r="E392">
        <f t="shared" si="61"/>
        <v>0.2999999999999996</v>
      </c>
      <c r="F392">
        <f t="shared" si="62"/>
        <v>-0.2999999999999996</v>
      </c>
      <c r="G392">
        <f t="shared" si="63"/>
        <v>1.103912563829966</v>
      </c>
      <c r="H392">
        <f t="shared" si="64"/>
        <v>0.6547361460767395</v>
      </c>
      <c r="I392">
        <f t="shared" si="65"/>
        <v>0.6993377483443708</v>
      </c>
      <c r="J392">
        <f t="shared" si="66"/>
        <v>0.5411764705882353</v>
      </c>
      <c r="Q392">
        <f t="shared" si="67"/>
        <v>1538</v>
      </c>
      <c r="R392">
        <f t="shared" si="68"/>
        <v>0.6547361460767395</v>
      </c>
      <c r="S392">
        <f t="shared" si="69"/>
        <v>0</v>
      </c>
    </row>
    <row r="393" spans="1:19" ht="12.75">
      <c r="A393">
        <f t="shared" si="70"/>
        <v>0.4300000000000002</v>
      </c>
      <c r="B393">
        <f t="shared" si="58"/>
        <v>0</v>
      </c>
      <c r="C393">
        <f t="shared" si="59"/>
        <v>0.16666666666666669</v>
      </c>
      <c r="D393">
        <f t="shared" si="60"/>
        <v>1.2</v>
      </c>
      <c r="E393">
        <f t="shared" si="61"/>
        <v>0.283333333333333</v>
      </c>
      <c r="F393">
        <f t="shared" si="62"/>
        <v>-0.283333333333333</v>
      </c>
      <c r="G393">
        <f t="shared" si="63"/>
        <v>1.0860611822663464</v>
      </c>
      <c r="H393">
        <f t="shared" si="64"/>
        <v>0.6432202089850657</v>
      </c>
      <c r="I393">
        <f t="shared" si="65"/>
        <v>0.6891089108910889</v>
      </c>
      <c r="J393">
        <f t="shared" si="66"/>
        <v>0.5320388349514561</v>
      </c>
      <c r="Q393">
        <f t="shared" si="67"/>
        <v>1527</v>
      </c>
      <c r="R393">
        <f t="shared" si="68"/>
        <v>0.6432202089850657</v>
      </c>
      <c r="S393">
        <f t="shared" si="69"/>
        <v>0</v>
      </c>
    </row>
    <row r="394" spans="1:19" ht="12.75">
      <c r="A394">
        <f t="shared" si="70"/>
        <v>0.4400000000000002</v>
      </c>
      <c r="B394">
        <f t="shared" si="58"/>
        <v>0</v>
      </c>
      <c r="C394">
        <f t="shared" si="59"/>
        <v>0.16666666666666669</v>
      </c>
      <c r="D394">
        <f t="shared" si="60"/>
        <v>1.2</v>
      </c>
      <c r="E394">
        <f t="shared" si="61"/>
        <v>0.2666666666666663</v>
      </c>
      <c r="F394">
        <f t="shared" si="62"/>
        <v>-0.2666666666666663</v>
      </c>
      <c r="G394">
        <f t="shared" si="63"/>
        <v>1.0684192339848784</v>
      </c>
      <c r="H394">
        <f t="shared" si="64"/>
        <v>0.6318070833642428</v>
      </c>
      <c r="I394">
        <f t="shared" si="65"/>
        <v>0.6789473684210525</v>
      </c>
      <c r="J394">
        <f t="shared" si="66"/>
        <v>0.523076923076923</v>
      </c>
      <c r="Q394">
        <f t="shared" si="67"/>
        <v>1516</v>
      </c>
      <c r="R394">
        <f t="shared" si="68"/>
        <v>0.6318070833642428</v>
      </c>
      <c r="S394">
        <f t="shared" si="69"/>
        <v>0</v>
      </c>
    </row>
    <row r="395" spans="1:19" ht="12.75">
      <c r="A395">
        <f t="shared" si="70"/>
        <v>0.45000000000000023</v>
      </c>
      <c r="B395">
        <f t="shared" si="58"/>
        <v>0</v>
      </c>
      <c r="C395">
        <f t="shared" si="59"/>
        <v>0.16666666666666669</v>
      </c>
      <c r="D395">
        <f t="shared" si="60"/>
        <v>1.2</v>
      </c>
      <c r="E395">
        <f t="shared" si="61"/>
        <v>0.24999999999999956</v>
      </c>
      <c r="F395">
        <f t="shared" si="62"/>
        <v>-0.24999999999999956</v>
      </c>
      <c r="G395">
        <f t="shared" si="63"/>
        <v>1.0509895173398613</v>
      </c>
      <c r="H395">
        <f t="shared" si="64"/>
        <v>0.6204993569414633</v>
      </c>
      <c r="I395">
        <f t="shared" si="65"/>
        <v>0.6688524590163933</v>
      </c>
      <c r="J395">
        <f t="shared" si="66"/>
        <v>0.5142857142857141</v>
      </c>
      <c r="Q395">
        <f t="shared" si="67"/>
        <v>1504.9999999999998</v>
      </c>
      <c r="R395">
        <f t="shared" si="68"/>
        <v>0.6204993569414633</v>
      </c>
      <c r="S395">
        <f t="shared" si="69"/>
        <v>0</v>
      </c>
    </row>
    <row r="396" spans="1:19" ht="12.75">
      <c r="A396">
        <f t="shared" si="70"/>
        <v>0.46000000000000024</v>
      </c>
      <c r="B396">
        <f t="shared" si="58"/>
        <v>0</v>
      </c>
      <c r="C396">
        <f t="shared" si="59"/>
        <v>0.16666666666666669</v>
      </c>
      <c r="D396">
        <f t="shared" si="60"/>
        <v>1.2</v>
      </c>
      <c r="E396">
        <f t="shared" si="61"/>
        <v>0.23333333333333295</v>
      </c>
      <c r="F396">
        <f t="shared" si="62"/>
        <v>-0.23333333333333295</v>
      </c>
      <c r="G396">
        <f t="shared" si="63"/>
        <v>1.0337747183187846</v>
      </c>
      <c r="H396">
        <f t="shared" si="64"/>
        <v>0.6092995931771559</v>
      </c>
      <c r="I396">
        <f t="shared" si="65"/>
        <v>0.6588235294117646</v>
      </c>
      <c r="J396">
        <f t="shared" si="66"/>
        <v>0.5056603773584905</v>
      </c>
      <c r="Q396">
        <f t="shared" si="67"/>
        <v>1493.9999999999998</v>
      </c>
      <c r="R396">
        <f t="shared" si="68"/>
        <v>0.6092995931771559</v>
      </c>
      <c r="S396">
        <f t="shared" si="69"/>
        <v>0</v>
      </c>
    </row>
    <row r="397" spans="1:19" ht="12.75">
      <c r="A397">
        <f t="shared" si="70"/>
        <v>0.47000000000000025</v>
      </c>
      <c r="B397">
        <f t="shared" si="58"/>
        <v>0</v>
      </c>
      <c r="C397">
        <f t="shared" si="59"/>
        <v>0.16666666666666669</v>
      </c>
      <c r="D397">
        <f t="shared" si="60"/>
        <v>1.2</v>
      </c>
      <c r="E397">
        <f t="shared" si="61"/>
        <v>0.21666666666666623</v>
      </c>
      <c r="F397">
        <f t="shared" si="62"/>
        <v>-0.21666666666666623</v>
      </c>
      <c r="G397">
        <f t="shared" si="63"/>
        <v>1.0167774013050201</v>
      </c>
      <c r="H397">
        <f t="shared" si="64"/>
        <v>0.5982103240309673</v>
      </c>
      <c r="I397">
        <f t="shared" si="65"/>
        <v>0.64885993485342</v>
      </c>
      <c r="J397">
        <f t="shared" si="66"/>
        <v>0.4971962616822429</v>
      </c>
      <c r="Q397">
        <f t="shared" si="67"/>
        <v>1482.9999999999998</v>
      </c>
      <c r="R397">
        <f t="shared" si="68"/>
        <v>0.5982103240309673</v>
      </c>
      <c r="S397">
        <f t="shared" si="69"/>
        <v>0</v>
      </c>
    </row>
    <row r="398" spans="1:19" ht="12.75">
      <c r="A398">
        <f t="shared" si="70"/>
        <v>0.48000000000000026</v>
      </c>
      <c r="B398">
        <f t="shared" si="58"/>
        <v>0</v>
      </c>
      <c r="C398">
        <f t="shared" si="59"/>
        <v>0.16666666666666669</v>
      </c>
      <c r="D398">
        <f t="shared" si="60"/>
        <v>1.2</v>
      </c>
      <c r="E398">
        <f t="shared" si="61"/>
        <v>0.1999999999999995</v>
      </c>
      <c r="F398">
        <f t="shared" si="62"/>
        <v>-0.1999999999999995</v>
      </c>
      <c r="G398">
        <f t="shared" si="63"/>
        <v>0.9999999999999996</v>
      </c>
      <c r="H398">
        <f t="shared" si="64"/>
        <v>0.5872340425531913</v>
      </c>
      <c r="I398">
        <f t="shared" si="65"/>
        <v>0.6389610389610387</v>
      </c>
      <c r="J398">
        <f t="shared" si="66"/>
        <v>0.4888888888888888</v>
      </c>
      <c r="Q398">
        <f t="shared" si="67"/>
        <v>1471.9999999999998</v>
      </c>
      <c r="R398">
        <f t="shared" si="68"/>
        <v>0.5872340425531913</v>
      </c>
      <c r="S398">
        <f t="shared" si="69"/>
        <v>0</v>
      </c>
    </row>
    <row r="399" spans="1:19" ht="12.75">
      <c r="A399">
        <f t="shared" si="70"/>
        <v>0.49000000000000027</v>
      </c>
      <c r="B399">
        <f t="shared" si="58"/>
        <v>0</v>
      </c>
      <c r="C399">
        <f t="shared" si="59"/>
        <v>0.16666666666666669</v>
      </c>
      <c r="D399">
        <f t="shared" si="60"/>
        <v>1.2</v>
      </c>
      <c r="E399">
        <f t="shared" si="61"/>
        <v>0.1833333333333329</v>
      </c>
      <c r="F399">
        <f t="shared" si="62"/>
        <v>-0.1833333333333329</v>
      </c>
      <c r="G399">
        <f t="shared" si="63"/>
        <v>0.9834448085725374</v>
      </c>
      <c r="H399">
        <f t="shared" si="64"/>
        <v>0.5763731953454626</v>
      </c>
      <c r="I399">
        <f t="shared" si="65"/>
        <v>0.6291262135922328</v>
      </c>
      <c r="J399">
        <f t="shared" si="66"/>
        <v>0.48073394495412825</v>
      </c>
      <c r="Q399">
        <f t="shared" si="67"/>
        <v>1460.9999999999998</v>
      </c>
      <c r="R399">
        <f t="shared" si="68"/>
        <v>0.5763731953454626</v>
      </c>
      <c r="S399">
        <f t="shared" si="69"/>
        <v>0</v>
      </c>
    </row>
    <row r="400" spans="1:19" ht="12.75">
      <c r="A400">
        <f t="shared" si="70"/>
        <v>0.5000000000000002</v>
      </c>
      <c r="B400">
        <f t="shared" si="58"/>
        <v>0</v>
      </c>
      <c r="C400">
        <f t="shared" si="59"/>
        <v>0.16666666666666669</v>
      </c>
      <c r="D400">
        <f t="shared" si="60"/>
        <v>1.2</v>
      </c>
      <c r="E400">
        <f t="shared" si="61"/>
        <v>0.1666666666666663</v>
      </c>
      <c r="F400">
        <f t="shared" si="62"/>
        <v>-0.1666666666666663</v>
      </c>
      <c r="G400">
        <f t="shared" si="63"/>
        <v>0.9671139731041982</v>
      </c>
      <c r="H400">
        <f t="shared" si="64"/>
        <v>0.5656301749383398</v>
      </c>
      <c r="I400">
        <f t="shared" si="65"/>
        <v>0.6193548387096773</v>
      </c>
      <c r="J400">
        <f t="shared" si="66"/>
        <v>0.4727272727272728</v>
      </c>
      <c r="Q400">
        <f t="shared" si="67"/>
        <v>1449.9999999999998</v>
      </c>
      <c r="R400">
        <f t="shared" si="68"/>
        <v>0.5656301749383398</v>
      </c>
      <c r="S400">
        <f t="shared" si="69"/>
        <v>0</v>
      </c>
    </row>
    <row r="401" spans="1:19" ht="12.75">
      <c r="A401">
        <f t="shared" si="70"/>
        <v>0.5100000000000002</v>
      </c>
      <c r="B401">
        <f t="shared" si="58"/>
        <v>0</v>
      </c>
      <c r="C401">
        <f t="shared" si="59"/>
        <v>0.16666666666666669</v>
      </c>
      <c r="D401">
        <f t="shared" si="60"/>
        <v>1.2</v>
      </c>
      <c r="E401">
        <f t="shared" si="61"/>
        <v>0.14999999999999958</v>
      </c>
      <c r="F401">
        <f t="shared" si="62"/>
        <v>-0.14999999999999958</v>
      </c>
      <c r="G401">
        <f t="shared" si="63"/>
        <v>0.9510094833999584</v>
      </c>
      <c r="H401">
        <f t="shared" si="64"/>
        <v>0.5550073121367656</v>
      </c>
      <c r="I401">
        <f t="shared" si="65"/>
        <v>0.6096463022508037</v>
      </c>
      <c r="J401">
        <f t="shared" si="66"/>
        <v>0.4648648648648647</v>
      </c>
      <c r="Q401">
        <f t="shared" si="67"/>
        <v>1438.9999999999998</v>
      </c>
      <c r="R401">
        <f t="shared" si="68"/>
        <v>0.5550073121367656</v>
      </c>
      <c r="S401">
        <f t="shared" si="69"/>
        <v>0</v>
      </c>
    </row>
    <row r="402" spans="1:19" ht="12.75">
      <c r="A402">
        <f t="shared" si="70"/>
        <v>0.5200000000000002</v>
      </c>
      <c r="B402">
        <f t="shared" si="58"/>
        <v>0</v>
      </c>
      <c r="C402">
        <f t="shared" si="59"/>
        <v>0.16666666666666669</v>
      </c>
      <c r="D402">
        <f t="shared" si="60"/>
        <v>1.2</v>
      </c>
      <c r="E402">
        <f t="shared" si="61"/>
        <v>0.13333333333333286</v>
      </c>
      <c r="F402">
        <f t="shared" si="62"/>
        <v>-0.13333333333333286</v>
      </c>
      <c r="G402">
        <f t="shared" si="63"/>
        <v>0.9351331652328511</v>
      </c>
      <c r="H402">
        <f t="shared" si="64"/>
        <v>0.5445068683872446</v>
      </c>
      <c r="I402">
        <f t="shared" si="65"/>
        <v>0.5999999999999998</v>
      </c>
      <c r="J402">
        <f t="shared" si="66"/>
        <v>0.45714285714285696</v>
      </c>
      <c r="Q402">
        <f t="shared" si="67"/>
        <v>1427.9999999999998</v>
      </c>
      <c r="R402">
        <f t="shared" si="68"/>
        <v>0.5445068683872446</v>
      </c>
      <c r="S402">
        <f t="shared" si="69"/>
        <v>0</v>
      </c>
    </row>
    <row r="403" spans="1:19" ht="12.75">
      <c r="A403">
        <f t="shared" si="70"/>
        <v>0.5300000000000002</v>
      </c>
      <c r="B403">
        <f t="shared" si="58"/>
        <v>0</v>
      </c>
      <c r="C403">
        <f t="shared" si="59"/>
        <v>0.16666666666666669</v>
      </c>
      <c r="D403">
        <f t="shared" si="60"/>
        <v>1.2</v>
      </c>
      <c r="E403">
        <f t="shared" si="61"/>
        <v>0.11666666666666625</v>
      </c>
      <c r="F403">
        <f t="shared" si="62"/>
        <v>-0.11666666666666625</v>
      </c>
      <c r="G403">
        <f t="shared" si="63"/>
        <v>0.91948667308976</v>
      </c>
      <c r="H403">
        <f t="shared" si="64"/>
        <v>0.5341310282228046</v>
      </c>
      <c r="I403">
        <f t="shared" si="65"/>
        <v>0.5904153354632586</v>
      </c>
      <c r="J403">
        <f t="shared" si="66"/>
        <v>0.44955752212389366</v>
      </c>
      <c r="Q403">
        <f t="shared" si="67"/>
        <v>1416.9999999999998</v>
      </c>
      <c r="R403">
        <f t="shared" si="68"/>
        <v>0.5341310282228046</v>
      </c>
      <c r="S403">
        <f t="shared" si="69"/>
        <v>0</v>
      </c>
    </row>
    <row r="404" spans="1:19" ht="12.75">
      <c r="A404">
        <f t="shared" si="70"/>
        <v>0.5400000000000003</v>
      </c>
      <c r="B404">
        <f t="shared" si="58"/>
        <v>0</v>
      </c>
      <c r="C404">
        <f t="shared" si="59"/>
        <v>0.16666666666666669</v>
      </c>
      <c r="D404">
        <f t="shared" si="60"/>
        <v>1.2</v>
      </c>
      <c r="E404">
        <f t="shared" si="61"/>
        <v>0.09999999999999953</v>
      </c>
      <c r="F404">
        <f t="shared" si="62"/>
        <v>-0.09999999999999953</v>
      </c>
      <c r="G404">
        <f t="shared" si="63"/>
        <v>0.9040714834830084</v>
      </c>
      <c r="H404">
        <f t="shared" si="64"/>
        <v>0.5238818918433612</v>
      </c>
      <c r="I404">
        <f t="shared" si="65"/>
        <v>0.5808917197452228</v>
      </c>
      <c r="J404">
        <f t="shared" si="66"/>
        <v>0.4421052631578946</v>
      </c>
      <c r="Q404">
        <f t="shared" si="67"/>
        <v>1405.9999999999995</v>
      </c>
      <c r="R404">
        <f t="shared" si="68"/>
        <v>0.5238818918433612</v>
      </c>
      <c r="S404">
        <f t="shared" si="69"/>
        <v>0</v>
      </c>
    </row>
    <row r="405" spans="1:19" ht="12.75">
      <c r="A405">
        <f t="shared" si="70"/>
        <v>0.5500000000000003</v>
      </c>
      <c r="B405">
        <f t="shared" si="58"/>
        <v>0</v>
      </c>
      <c r="C405">
        <f t="shared" si="59"/>
        <v>0.16666666666666669</v>
      </c>
      <c r="D405">
        <f t="shared" si="60"/>
        <v>1.2</v>
      </c>
      <c r="E405">
        <f t="shared" si="61"/>
        <v>0.08333333333333282</v>
      </c>
      <c r="F405">
        <f t="shared" si="62"/>
        <v>-0.08333333333333282</v>
      </c>
      <c r="G405">
        <f t="shared" si="63"/>
        <v>0.8888888888888884</v>
      </c>
      <c r="H405">
        <f t="shared" si="64"/>
        <v>0.513761467889908</v>
      </c>
      <c r="I405">
        <f t="shared" si="65"/>
        <v>0.5714285714285714</v>
      </c>
      <c r="J405">
        <f t="shared" si="66"/>
        <v>0.43478260869565205</v>
      </c>
      <c r="Q405">
        <f t="shared" si="67"/>
        <v>1394.9999999999995</v>
      </c>
      <c r="R405">
        <f t="shared" si="68"/>
        <v>0.513761467889908</v>
      </c>
      <c r="S405">
        <f t="shared" si="69"/>
        <v>0</v>
      </c>
    </row>
    <row r="406" spans="1:19" ht="12.75">
      <c r="A406">
        <f t="shared" si="70"/>
        <v>0.5600000000000003</v>
      </c>
      <c r="B406">
        <f t="shared" si="58"/>
        <v>0</v>
      </c>
      <c r="C406">
        <f t="shared" si="59"/>
        <v>0.16666666666666669</v>
      </c>
      <c r="D406">
        <f t="shared" si="60"/>
        <v>1.2</v>
      </c>
      <c r="E406">
        <f t="shared" si="61"/>
        <v>0.06666666666666621</v>
      </c>
      <c r="F406">
        <f t="shared" si="62"/>
        <v>-0.06666666666666621</v>
      </c>
      <c r="G406">
        <f t="shared" si="63"/>
        <v>0.8739399923697905</v>
      </c>
      <c r="H406">
        <f t="shared" si="64"/>
        <v>0.5037716664709447</v>
      </c>
      <c r="I406">
        <f t="shared" si="65"/>
        <v>0.5620253164556961</v>
      </c>
      <c r="J406">
        <f t="shared" si="66"/>
        <v>0.4275862068965517</v>
      </c>
      <c r="Q406">
        <f t="shared" si="67"/>
        <v>1383.9999999999995</v>
      </c>
      <c r="R406">
        <f t="shared" si="68"/>
        <v>0.5037716664709447</v>
      </c>
      <c r="S406">
        <f t="shared" si="69"/>
        <v>0</v>
      </c>
    </row>
    <row r="407" spans="1:19" ht="12.75">
      <c r="A407">
        <f t="shared" si="70"/>
        <v>0.5700000000000003</v>
      </c>
      <c r="B407">
        <f t="shared" si="58"/>
        <v>0</v>
      </c>
      <c r="C407">
        <f t="shared" si="59"/>
        <v>0.16666666666666669</v>
      </c>
      <c r="D407">
        <f t="shared" si="60"/>
        <v>1.2</v>
      </c>
      <c r="E407">
        <f t="shared" si="61"/>
        <v>0.04999999999999949</v>
      </c>
      <c r="F407">
        <f t="shared" si="62"/>
        <v>-0.04999999999999949</v>
      </c>
      <c r="G407">
        <f t="shared" si="63"/>
        <v>0.8592257029311905</v>
      </c>
      <c r="H407">
        <f t="shared" si="64"/>
        <v>0.49391429249871777</v>
      </c>
      <c r="I407">
        <f t="shared" si="65"/>
        <v>0.5526813880126181</v>
      </c>
      <c r="J407">
        <f t="shared" si="66"/>
        <v>0.4205128205128204</v>
      </c>
      <c r="Q407">
        <f t="shared" si="67"/>
        <v>1372.9999999999995</v>
      </c>
      <c r="R407">
        <f t="shared" si="68"/>
        <v>0.49391429249871777</v>
      </c>
      <c r="S407">
        <f t="shared" si="69"/>
        <v>0</v>
      </c>
    </row>
    <row r="408" spans="1:19" ht="12.75">
      <c r="A408">
        <f t="shared" si="70"/>
        <v>0.5800000000000003</v>
      </c>
      <c r="B408">
        <f t="shared" si="58"/>
        <v>0</v>
      </c>
      <c r="C408">
        <f t="shared" si="59"/>
        <v>0.16666666666666669</v>
      </c>
      <c r="D408">
        <f t="shared" si="60"/>
        <v>1.2</v>
      </c>
      <c r="E408">
        <f t="shared" si="61"/>
        <v>0.03333333333333277</v>
      </c>
      <c r="F408">
        <f t="shared" si="62"/>
        <v>-0.03333333333333277</v>
      </c>
      <c r="G408">
        <f t="shared" si="63"/>
        <v>0.8447467316584852</v>
      </c>
      <c r="H408">
        <f t="shared" si="64"/>
        <v>0.4841910393911594</v>
      </c>
      <c r="I408">
        <f t="shared" si="65"/>
        <v>0.5433962264150941</v>
      </c>
      <c r="J408">
        <f t="shared" si="66"/>
        <v>0.41355932203389806</v>
      </c>
      <c r="Q408">
        <f t="shared" si="67"/>
        <v>1361.9999999999995</v>
      </c>
      <c r="R408">
        <f t="shared" si="68"/>
        <v>0.4841910393911594</v>
      </c>
      <c r="S408">
        <f t="shared" si="69"/>
        <v>0</v>
      </c>
    </row>
    <row r="409" spans="1:19" ht="12.75">
      <c r="A409">
        <f t="shared" si="70"/>
        <v>0.5900000000000003</v>
      </c>
      <c r="B409">
        <f t="shared" si="58"/>
        <v>0</v>
      </c>
      <c r="C409">
        <f t="shared" si="59"/>
        <v>0.16666666666666669</v>
      </c>
      <c r="D409">
        <f t="shared" si="60"/>
        <v>1.2</v>
      </c>
      <c r="E409">
        <f t="shared" si="61"/>
        <v>0.016666666666666163</v>
      </c>
      <c r="F409">
        <f t="shared" si="62"/>
        <v>-0.016666666666666163</v>
      </c>
      <c r="G409">
        <f t="shared" si="63"/>
        <v>0.8305035886716163</v>
      </c>
      <c r="H409">
        <f t="shared" si="64"/>
        <v>0.47460348319286</v>
      </c>
      <c r="I409">
        <f t="shared" si="65"/>
        <v>0.5341692789968651</v>
      </c>
      <c r="J409">
        <f t="shared" si="66"/>
        <v>0.40672268907563003</v>
      </c>
      <c r="Q409">
        <f t="shared" si="67"/>
        <v>1350.9999999999995</v>
      </c>
      <c r="R409">
        <f t="shared" si="68"/>
        <v>0.47460348319286</v>
      </c>
      <c r="S409">
        <f t="shared" si="69"/>
        <v>0</v>
      </c>
    </row>
    <row r="410" spans="1:19" ht="12.75">
      <c r="A410">
        <f t="shared" si="70"/>
        <v>0.6000000000000003</v>
      </c>
      <c r="B410">
        <f t="shared" si="58"/>
        <v>1.3877787807814449E-15</v>
      </c>
      <c r="C410">
        <f t="shared" si="59"/>
        <v>0.16666666666666713</v>
      </c>
      <c r="D410">
        <f t="shared" si="60"/>
        <v>1.1999999999999968</v>
      </c>
      <c r="E410">
        <f t="shared" si="61"/>
        <v>0</v>
      </c>
      <c r="F410">
        <f t="shared" si="62"/>
        <v>0</v>
      </c>
      <c r="G410">
        <f t="shared" si="63"/>
        <v>0.8164965809277271</v>
      </c>
      <c r="H410">
        <f t="shared" si="64"/>
        <v>0.46515307716504595</v>
      </c>
      <c r="I410">
        <f t="shared" si="65"/>
        <v>0.5249999999999991</v>
      </c>
      <c r="J410">
        <f t="shared" si="66"/>
        <v>0.39999999999999986</v>
      </c>
      <c r="Q410">
        <f t="shared" si="67"/>
        <v>1339.9999999999995</v>
      </c>
      <c r="R410">
        <f t="shared" si="68"/>
        <v>0.46515307716504595</v>
      </c>
      <c r="S410">
        <f t="shared" si="69"/>
        <v>5.55111512312578E-16</v>
      </c>
    </row>
    <row r="411" spans="1:19" ht="12.75">
      <c r="A411">
        <f t="shared" si="70"/>
        <v>0.6100000000000003</v>
      </c>
      <c r="B411">
        <f t="shared" si="58"/>
        <v>0.04098360655737843</v>
      </c>
      <c r="C411">
        <f t="shared" si="59"/>
        <v>0.1809116809116814</v>
      </c>
      <c r="D411">
        <f t="shared" si="60"/>
        <v>1.105511811023619</v>
      </c>
      <c r="E411">
        <f t="shared" si="61"/>
        <v>0</v>
      </c>
      <c r="F411">
        <f t="shared" si="62"/>
        <v>0</v>
      </c>
      <c r="G411">
        <f t="shared" si="63"/>
        <v>0.8506742758816241</v>
      </c>
      <c r="H411">
        <f t="shared" si="64"/>
        <v>0.44532879320992375</v>
      </c>
      <c r="I411">
        <f t="shared" si="65"/>
        <v>0.4955945805281793</v>
      </c>
      <c r="J411">
        <f t="shared" si="66"/>
        <v>0.39008264462809883</v>
      </c>
      <c r="Q411">
        <f t="shared" si="67"/>
        <v>1328.9999999999995</v>
      </c>
      <c r="R411">
        <f t="shared" si="68"/>
        <v>0.44532879320992375</v>
      </c>
      <c r="S411">
        <f t="shared" si="69"/>
        <v>0.016393442622951372</v>
      </c>
    </row>
    <row r="412" spans="1:19" ht="12.75">
      <c r="A412">
        <f t="shared" si="70"/>
        <v>0.6200000000000003</v>
      </c>
      <c r="B412">
        <f t="shared" si="58"/>
        <v>0.08064516129032394</v>
      </c>
      <c r="C412">
        <f t="shared" si="59"/>
        <v>0.19590643274853856</v>
      </c>
      <c r="D412">
        <f t="shared" si="60"/>
        <v>1.020895522388057</v>
      </c>
      <c r="E412">
        <f t="shared" si="61"/>
        <v>0</v>
      </c>
      <c r="F412">
        <f t="shared" si="62"/>
        <v>0</v>
      </c>
      <c r="G412">
        <f t="shared" si="63"/>
        <v>0.8852263727398514</v>
      </c>
      <c r="H412">
        <f t="shared" si="64"/>
        <v>0.4270410216173248</v>
      </c>
      <c r="I412">
        <f t="shared" si="65"/>
        <v>0.46921071498403094</v>
      </c>
      <c r="J412">
        <f t="shared" si="66"/>
        <v>0.3803278688524588</v>
      </c>
      <c r="Q412">
        <f t="shared" si="67"/>
        <v>1317.9999999999995</v>
      </c>
      <c r="R412">
        <f t="shared" si="68"/>
        <v>0.4270410216173248</v>
      </c>
      <c r="S412">
        <f t="shared" si="69"/>
        <v>0.03225806451612958</v>
      </c>
    </row>
    <row r="413" spans="1:19" ht="12.75">
      <c r="A413">
        <f t="shared" si="70"/>
        <v>0.6300000000000003</v>
      </c>
      <c r="B413">
        <f t="shared" si="58"/>
        <v>0.1190476190476204</v>
      </c>
      <c r="C413">
        <f t="shared" si="59"/>
        <v>0.21171171171171232</v>
      </c>
      <c r="D413">
        <f t="shared" si="60"/>
        <v>0.944680851063827</v>
      </c>
      <c r="E413">
        <f t="shared" si="61"/>
        <v>0</v>
      </c>
      <c r="F413">
        <f t="shared" si="62"/>
        <v>0</v>
      </c>
      <c r="G413">
        <f t="shared" si="63"/>
        <v>0.9202428195030099</v>
      </c>
      <c r="H413">
        <f t="shared" si="64"/>
        <v>0.41008920626534495</v>
      </c>
      <c r="I413">
        <f t="shared" si="65"/>
        <v>0.4453948307868048</v>
      </c>
      <c r="J413">
        <f t="shared" si="66"/>
        <v>0.37073170731707283</v>
      </c>
      <c r="Q413">
        <f t="shared" si="67"/>
        <v>1306.9999999999995</v>
      </c>
      <c r="R413">
        <f t="shared" si="68"/>
        <v>0.41008920626534495</v>
      </c>
      <c r="S413">
        <f t="shared" si="69"/>
        <v>0.047619047619048165</v>
      </c>
    </row>
    <row r="414" spans="1:19" ht="12.75">
      <c r="A414">
        <f t="shared" si="70"/>
        <v>0.6400000000000003</v>
      </c>
      <c r="B414">
        <f aca="true" t="shared" si="71" ref="B414:B445">IF(A414&lt;$I$39,0,(A414-$I$39)/A414/(1-$I$39))</f>
        <v>0.15625000000000133</v>
      </c>
      <c r="C414">
        <f aca="true" t="shared" si="72" ref="C414:C445">IF(A414&lt;$I$39,$B$237,$B$237*(1+B414)/(1-B414))</f>
        <v>0.2283950617283957</v>
      </c>
      <c r="D414">
        <f aca="true" t="shared" si="73" ref="D414:D450">$F$47*(1-B414)/(1+B414)</f>
        <v>0.8756756756756733</v>
      </c>
      <c r="E414">
        <f aca="true" t="shared" si="74" ref="E414:E450">IF(A414&lt;$I$39,$F$39*(1-A414/$H$39),$F$39*(1-$I$39/$H$39))</f>
        <v>0</v>
      </c>
      <c r="F414">
        <f aca="true" t="shared" si="75" ref="F414:F450">IF(A414&lt;$I$39,$G$39*(1-A414/$I$39),0)</f>
        <v>0</v>
      </c>
      <c r="G414">
        <f aca="true" t="shared" si="76" ref="G414:G445">(E414+C414*F414+SQRT((E414+C414*F414)^2+4*C414*(1-E414-F414)))</f>
        <v>0.9558139185602932</v>
      </c>
      <c r="H414">
        <f aca="true" t="shared" si="77" ref="H414:H445">IF(A414&lt;$I$39,D414*(C414+G414*(1+A414*(C414-1)))/(C414+G414-A414*(C414-1)),D414*(C414+G414*(1+$I$39*(C414-1)))/(C414+G414-$I$39*(C414-1)))</f>
        <v>0.3943066614692856</v>
      </c>
      <c r="I414">
        <f aca="true" t="shared" si="78" ref="I414:I450">IF(A414&lt;$I$39,D414*(C414+2*(1+A414*(C414-1)))/(C414+2-A414*(C414-1)),D414*(C414+2*(1+$I$39*(C414-1)))/(C414+2-$I$39*(C414-1)))</f>
        <v>0.4237788246962551</v>
      </c>
      <c r="J414">
        <f aca="true" t="shared" si="79" ref="J414:J450">IF(A414&lt;$I$39,D414*(C414+2*C414*(1+A414*(C414-1)))/(C414+2*C414-A414*(C414-1)),D414*(C414+2*C414*(1+$I$39*(C414-1)))/(C414+2*C414-$I$39*(C414-1)))</f>
        <v>0.3612903225806448</v>
      </c>
      <c r="Q414">
        <f aca="true" t="shared" si="80" ref="Q414:Q450">A414*$G$47+(1-A414)*$H$47</f>
        <v>1295.9999999999995</v>
      </c>
      <c r="R414">
        <f aca="true" t="shared" si="81" ref="R414:R450">H414</f>
        <v>0.3943066614692856</v>
      </c>
      <c r="S414">
        <f aca="true" t="shared" si="82" ref="S414:S450">IF(A414&lt;$I$39,0,(A414-$I$39)/A414)</f>
        <v>0.06250000000000054</v>
      </c>
    </row>
    <row r="415" spans="1:19" ht="12.75">
      <c r="A415">
        <f t="shared" si="70"/>
        <v>0.6500000000000004</v>
      </c>
      <c r="B415">
        <f t="shared" si="71"/>
        <v>0.19230769230769365</v>
      </c>
      <c r="C415">
        <f t="shared" si="72"/>
        <v>0.24603174603174674</v>
      </c>
      <c r="D415">
        <f t="shared" si="73"/>
        <v>0.8129032258064494</v>
      </c>
      <c r="E415">
        <f t="shared" si="74"/>
        <v>0</v>
      </c>
      <c r="F415">
        <f t="shared" si="75"/>
        <v>0</v>
      </c>
      <c r="G415">
        <f t="shared" si="76"/>
        <v>0.9920317455237947</v>
      </c>
      <c r="H415">
        <f t="shared" si="77"/>
        <v>0.3795535157512918</v>
      </c>
      <c r="I415">
        <f t="shared" si="78"/>
        <v>0.40406072106261787</v>
      </c>
      <c r="J415">
        <f t="shared" si="79"/>
        <v>0.35199999999999965</v>
      </c>
      <c r="Q415">
        <f t="shared" si="80"/>
        <v>1284.9999999999995</v>
      </c>
      <c r="R415">
        <f t="shared" si="81"/>
        <v>0.3795535157512918</v>
      </c>
      <c r="S415">
        <f t="shared" si="82"/>
        <v>0.07692307692307747</v>
      </c>
    </row>
    <row r="416" spans="1:19" ht="12.75">
      <c r="A416">
        <f aca="true" t="shared" si="83" ref="A416:A449">A415+0.01</f>
        <v>0.6600000000000004</v>
      </c>
      <c r="B416">
        <f t="shared" si="71"/>
        <v>0.2272727272727286</v>
      </c>
      <c r="C416">
        <f t="shared" si="72"/>
        <v>0.26470588235294196</v>
      </c>
      <c r="D416">
        <f t="shared" si="73"/>
        <v>0.7555555555555533</v>
      </c>
      <c r="E416">
        <f t="shared" si="74"/>
        <v>0</v>
      </c>
      <c r="F416">
        <f t="shared" si="75"/>
        <v>0</v>
      </c>
      <c r="G416">
        <f t="shared" si="76"/>
        <v>1.0289915108550545</v>
      </c>
      <c r="H416">
        <f t="shared" si="77"/>
        <v>0.36571136127020626</v>
      </c>
      <c r="I416">
        <f t="shared" si="78"/>
        <v>0.38599033816425055</v>
      </c>
      <c r="J416">
        <f t="shared" si="79"/>
        <v>0.3428571428571425</v>
      </c>
      <c r="Q416">
        <f t="shared" si="80"/>
        <v>1273.9999999999995</v>
      </c>
      <c r="R416">
        <f t="shared" si="81"/>
        <v>0.36571136127020626</v>
      </c>
      <c r="S416">
        <f t="shared" si="82"/>
        <v>0.09090909090909144</v>
      </c>
    </row>
    <row r="417" spans="1:19" ht="12.75">
      <c r="A417">
        <f t="shared" si="83"/>
        <v>0.6700000000000004</v>
      </c>
      <c r="B417">
        <f t="shared" si="71"/>
        <v>0.2611940298507476</v>
      </c>
      <c r="C417">
        <f t="shared" si="72"/>
        <v>0.2845117845117853</v>
      </c>
      <c r="D417">
        <f t="shared" si="73"/>
        <v>0.7029585798816548</v>
      </c>
      <c r="E417">
        <f t="shared" si="74"/>
        <v>0</v>
      </c>
      <c r="F417">
        <f t="shared" si="75"/>
        <v>0</v>
      </c>
      <c r="G417">
        <f t="shared" si="76"/>
        <v>1.0667929218208851</v>
      </c>
      <c r="H417">
        <f t="shared" si="77"/>
        <v>0.35267914153905666</v>
      </c>
      <c r="I417">
        <f t="shared" si="78"/>
        <v>0.36935850940431897</v>
      </c>
      <c r="J417">
        <f t="shared" si="79"/>
        <v>0.33385826771653504</v>
      </c>
      <c r="Q417">
        <f t="shared" si="80"/>
        <v>1262.9999999999995</v>
      </c>
      <c r="R417">
        <f t="shared" si="81"/>
        <v>0.35267914153905666</v>
      </c>
      <c r="S417">
        <f t="shared" si="82"/>
        <v>0.10447761194029904</v>
      </c>
    </row>
    <row r="418" spans="1:19" ht="12.75">
      <c r="A418">
        <f t="shared" si="83"/>
        <v>0.6800000000000004</v>
      </c>
      <c r="B418">
        <f t="shared" si="71"/>
        <v>0.2941176470588248</v>
      </c>
      <c r="C418">
        <f t="shared" si="72"/>
        <v>0.30555555555555647</v>
      </c>
      <c r="D418">
        <f t="shared" si="73"/>
        <v>0.6545454545454528</v>
      </c>
      <c r="E418">
        <f t="shared" si="74"/>
        <v>0</v>
      </c>
      <c r="F418">
        <f t="shared" si="75"/>
        <v>0</v>
      </c>
      <c r="G418">
        <f t="shared" si="76"/>
        <v>1.105541596785135</v>
      </c>
      <c r="H418">
        <f t="shared" si="77"/>
        <v>0.340369951488992</v>
      </c>
      <c r="I418">
        <f t="shared" si="78"/>
        <v>0.3539888682745821</v>
      </c>
      <c r="J418">
        <f t="shared" si="79"/>
        <v>0.3249999999999998</v>
      </c>
      <c r="Q418">
        <f t="shared" si="80"/>
        <v>1251.9999999999995</v>
      </c>
      <c r="R418">
        <f t="shared" si="81"/>
        <v>0.340369951488992</v>
      </c>
      <c r="S418">
        <f t="shared" si="82"/>
        <v>0.11764705882352994</v>
      </c>
    </row>
    <row r="419" spans="1:19" ht="12.75">
      <c r="A419">
        <f t="shared" si="83"/>
        <v>0.6900000000000004</v>
      </c>
      <c r="B419">
        <f t="shared" si="71"/>
        <v>0.3260869565217404</v>
      </c>
      <c r="C419">
        <f t="shared" si="72"/>
        <v>0.32795698924731276</v>
      </c>
      <c r="D419">
        <f t="shared" si="73"/>
        <v>0.6098360655737688</v>
      </c>
      <c r="E419">
        <f t="shared" si="74"/>
        <v>0</v>
      </c>
      <c r="F419">
        <f t="shared" si="75"/>
        <v>0</v>
      </c>
      <c r="G419">
        <f t="shared" si="76"/>
        <v>1.145350582568172</v>
      </c>
      <c r="H419">
        <f t="shared" si="77"/>
        <v>0.3287085187198747</v>
      </c>
      <c r="I419">
        <f t="shared" si="78"/>
        <v>0.3397315089712142</v>
      </c>
      <c r="J419">
        <f t="shared" si="79"/>
        <v>0.3162790697674415</v>
      </c>
      <c r="Q419">
        <f t="shared" si="80"/>
        <v>1240.9999999999995</v>
      </c>
      <c r="R419">
        <f t="shared" si="81"/>
        <v>0.3287085187198747</v>
      </c>
      <c r="S419">
        <f t="shared" si="82"/>
        <v>0.13043478260869618</v>
      </c>
    </row>
    <row r="420" spans="1:19" ht="12.75">
      <c r="A420">
        <f t="shared" si="83"/>
        <v>0.7000000000000004</v>
      </c>
      <c r="B420">
        <f t="shared" si="71"/>
        <v>0.3571428571428584</v>
      </c>
      <c r="C420">
        <f t="shared" si="72"/>
        <v>0.35185185185185297</v>
      </c>
      <c r="D420">
        <f t="shared" si="73"/>
        <v>0.5684210526315773</v>
      </c>
      <c r="E420">
        <f t="shared" si="74"/>
        <v>0</v>
      </c>
      <c r="F420">
        <f t="shared" si="75"/>
        <v>0</v>
      </c>
      <c r="G420">
        <f t="shared" si="76"/>
        <v>1.1863420280034809</v>
      </c>
      <c r="H420">
        <f t="shared" si="77"/>
        <v>0.31762919944264617</v>
      </c>
      <c r="I420">
        <f t="shared" si="78"/>
        <v>0.3264580369843523</v>
      </c>
      <c r="J420">
        <f t="shared" si="79"/>
        <v>0.3076923076923074</v>
      </c>
      <c r="Q420">
        <f t="shared" si="80"/>
        <v>1229.9999999999995</v>
      </c>
      <c r="R420">
        <f t="shared" si="81"/>
        <v>0.31762919944264617</v>
      </c>
      <c r="S420">
        <f t="shared" si="82"/>
        <v>0.14285714285714338</v>
      </c>
    </row>
    <row r="421" spans="1:19" ht="12.75">
      <c r="A421">
        <f t="shared" si="83"/>
        <v>0.7100000000000004</v>
      </c>
      <c r="B421">
        <f t="shared" si="71"/>
        <v>0.3873239436619731</v>
      </c>
      <c r="C421">
        <f t="shared" si="72"/>
        <v>0.3773946360153268</v>
      </c>
      <c r="D421">
        <f t="shared" si="73"/>
        <v>0.5299492385786786</v>
      </c>
      <c r="E421">
        <f t="shared" si="74"/>
        <v>0</v>
      </c>
      <c r="F421">
        <f t="shared" si="75"/>
        <v>0</v>
      </c>
      <c r="G421">
        <f t="shared" si="76"/>
        <v>1.2286490727873876</v>
      </c>
      <c r="H421">
        <f t="shared" si="77"/>
        <v>0.3070743674543084</v>
      </c>
      <c r="I421">
        <f t="shared" si="78"/>
        <v>0.3140576615810976</v>
      </c>
      <c r="J421">
        <f t="shared" si="79"/>
        <v>0.2992366412213738</v>
      </c>
      <c r="Q421">
        <f t="shared" si="80"/>
        <v>1218.9999999999995</v>
      </c>
      <c r="R421">
        <f t="shared" si="81"/>
        <v>0.3070743674543084</v>
      </c>
      <c r="S421">
        <f t="shared" si="82"/>
        <v>0.15492957746478925</v>
      </c>
    </row>
    <row r="422" spans="1:19" ht="12.75">
      <c r="A422">
        <f t="shared" si="83"/>
        <v>0.7200000000000004</v>
      </c>
      <c r="B422">
        <f t="shared" si="71"/>
        <v>0.41666666666666796</v>
      </c>
      <c r="C422">
        <f t="shared" si="72"/>
        <v>0.40476190476190604</v>
      </c>
      <c r="D422">
        <f t="shared" si="73"/>
        <v>0.494117647058822</v>
      </c>
      <c r="E422">
        <f t="shared" si="74"/>
        <v>0</v>
      </c>
      <c r="F422">
        <f t="shared" si="75"/>
        <v>0</v>
      </c>
      <c r="G422">
        <f t="shared" si="76"/>
        <v>1.2724180205607056</v>
      </c>
      <c r="H422">
        <f t="shared" si="77"/>
        <v>0.29699310602663437</v>
      </c>
      <c r="I422">
        <f t="shared" si="78"/>
        <v>0.302434077079107</v>
      </c>
      <c r="J422">
        <f t="shared" si="79"/>
        <v>0.2909090909090906</v>
      </c>
      <c r="Q422">
        <f t="shared" si="80"/>
        <v>1207.9999999999995</v>
      </c>
      <c r="R422">
        <f t="shared" si="81"/>
        <v>0.29699310602663437</v>
      </c>
      <c r="S422">
        <f t="shared" si="82"/>
        <v>0.16666666666666718</v>
      </c>
    </row>
    <row r="423" spans="1:19" ht="12.75">
      <c r="A423">
        <f t="shared" si="83"/>
        <v>0.7300000000000004</v>
      </c>
      <c r="B423">
        <f t="shared" si="71"/>
        <v>0.4452054794520561</v>
      </c>
      <c r="C423">
        <f t="shared" si="72"/>
        <v>0.43415637860082457</v>
      </c>
      <c r="D423">
        <f t="shared" si="73"/>
        <v>0.46066350710900317</v>
      </c>
      <c r="E423">
        <f t="shared" si="74"/>
        <v>0</v>
      </c>
      <c r="F423">
        <f t="shared" si="75"/>
        <v>0</v>
      </c>
      <c r="G423">
        <f t="shared" si="76"/>
        <v>1.3178108796042391</v>
      </c>
      <c r="H423">
        <f t="shared" si="77"/>
        <v>0.28734013506177697</v>
      </c>
      <c r="I423">
        <f t="shared" si="78"/>
        <v>0.2915029462640804</v>
      </c>
      <c r="J423">
        <f t="shared" si="79"/>
        <v>0.2827067669172929</v>
      </c>
      <c r="Q423">
        <f t="shared" si="80"/>
        <v>1196.9999999999995</v>
      </c>
      <c r="R423">
        <f t="shared" si="81"/>
        <v>0.28734013506177697</v>
      </c>
      <c r="S423">
        <f t="shared" si="82"/>
        <v>0.17808219178082244</v>
      </c>
    </row>
    <row r="424" spans="1:19" ht="12.75">
      <c r="A424">
        <f t="shared" si="83"/>
        <v>0.7400000000000004</v>
      </c>
      <c r="B424">
        <f t="shared" si="71"/>
        <v>0.47297297297297425</v>
      </c>
      <c r="C424">
        <f t="shared" si="72"/>
        <v>0.4658119658119673</v>
      </c>
      <c r="D424">
        <f t="shared" si="73"/>
        <v>0.4293577981651362</v>
      </c>
      <c r="E424">
        <f t="shared" si="74"/>
        <v>0</v>
      </c>
      <c r="F424">
        <f t="shared" si="75"/>
        <v>0</v>
      </c>
      <c r="G424">
        <f t="shared" si="76"/>
        <v>1.365008374790378</v>
      </c>
      <c r="H424">
        <f t="shared" si="77"/>
        <v>0.2780749220523022</v>
      </c>
      <c r="I424">
        <f t="shared" si="78"/>
        <v>0.28118984634434574</v>
      </c>
      <c r="J424">
        <f t="shared" si="79"/>
        <v>0.2746268656716414</v>
      </c>
      <c r="Q424">
        <f t="shared" si="80"/>
        <v>1185.9999999999995</v>
      </c>
      <c r="R424">
        <f t="shared" si="81"/>
        <v>0.2780749220523022</v>
      </c>
      <c r="S424">
        <f t="shared" si="82"/>
        <v>0.1891891891891897</v>
      </c>
    </row>
    <row r="425" spans="1:19" ht="12.75">
      <c r="A425">
        <f t="shared" si="83"/>
        <v>0.7500000000000004</v>
      </c>
      <c r="B425">
        <f t="shared" si="71"/>
        <v>0.5000000000000012</v>
      </c>
      <c r="C425">
        <f t="shared" si="72"/>
        <v>0.5000000000000017</v>
      </c>
      <c r="D425">
        <f t="shared" si="73"/>
        <v>0.3999999999999987</v>
      </c>
      <c r="E425">
        <f t="shared" si="74"/>
        <v>0</v>
      </c>
      <c r="F425">
        <f t="shared" si="75"/>
        <v>0</v>
      </c>
      <c r="G425">
        <f t="shared" si="76"/>
        <v>1.4142135623730974</v>
      </c>
      <c r="H425">
        <f t="shared" si="77"/>
        <v>0.26916093713459205</v>
      </c>
      <c r="I425">
        <f t="shared" si="78"/>
        <v>0.271428571428571</v>
      </c>
      <c r="J425">
        <f t="shared" si="79"/>
        <v>0.26666666666666633</v>
      </c>
      <c r="Q425">
        <f t="shared" si="80"/>
        <v>1174.9999999999995</v>
      </c>
      <c r="R425">
        <f t="shared" si="81"/>
        <v>0.26916093713459205</v>
      </c>
      <c r="S425">
        <f t="shared" si="82"/>
        <v>0.2000000000000005</v>
      </c>
    </row>
    <row r="426" spans="1:19" ht="12.75">
      <c r="A426">
        <f t="shared" si="83"/>
        <v>0.7600000000000005</v>
      </c>
      <c r="B426">
        <f t="shared" si="71"/>
        <v>0.5263157894736854</v>
      </c>
      <c r="C426">
        <f t="shared" si="72"/>
        <v>0.5370370370370389</v>
      </c>
      <c r="D426">
        <f t="shared" si="73"/>
        <v>0.372413793103447</v>
      </c>
      <c r="E426">
        <f t="shared" si="74"/>
        <v>0</v>
      </c>
      <c r="F426">
        <f t="shared" si="75"/>
        <v>0</v>
      </c>
      <c r="G426">
        <f t="shared" si="76"/>
        <v>1.4656562175858825</v>
      </c>
      <c r="H426">
        <f t="shared" si="77"/>
        <v>0.2605650210936869</v>
      </c>
      <c r="I426">
        <f t="shared" si="78"/>
        <v>0.2621597096188743</v>
      </c>
      <c r="J426">
        <f t="shared" si="79"/>
        <v>0.25882352941176434</v>
      </c>
      <c r="Q426">
        <f t="shared" si="80"/>
        <v>1163.9999999999995</v>
      </c>
      <c r="R426">
        <f t="shared" si="81"/>
        <v>0.2605650210936869</v>
      </c>
      <c r="S426">
        <f t="shared" si="82"/>
        <v>0.21052631578947417</v>
      </c>
    </row>
    <row r="427" spans="1:19" ht="12.75">
      <c r="A427">
        <f t="shared" si="83"/>
        <v>0.7700000000000005</v>
      </c>
      <c r="B427">
        <f t="shared" si="71"/>
        <v>0.5519480519480532</v>
      </c>
      <c r="C427">
        <f t="shared" si="72"/>
        <v>0.5772946859903404</v>
      </c>
      <c r="D427">
        <f t="shared" si="73"/>
        <v>0.3464435146443502</v>
      </c>
      <c r="E427">
        <f t="shared" si="74"/>
        <v>0</v>
      </c>
      <c r="F427">
        <f t="shared" si="75"/>
        <v>0</v>
      </c>
      <c r="G427">
        <f t="shared" si="76"/>
        <v>1.5195982179383343</v>
      </c>
      <c r="H427">
        <f t="shared" si="77"/>
        <v>0.2522568414120719</v>
      </c>
      <c r="I427">
        <f t="shared" si="78"/>
        <v>0.25332943007696995</v>
      </c>
      <c r="J427">
        <f t="shared" si="79"/>
        <v>0.2510948905109485</v>
      </c>
      <c r="Q427">
        <f t="shared" si="80"/>
        <v>1152.9999999999995</v>
      </c>
      <c r="R427">
        <f t="shared" si="81"/>
        <v>0.2522568414120719</v>
      </c>
      <c r="S427">
        <f t="shared" si="82"/>
        <v>0.22077922077922127</v>
      </c>
    </row>
    <row r="428" spans="1:19" ht="12.75">
      <c r="A428">
        <f t="shared" si="83"/>
        <v>0.7800000000000005</v>
      </c>
      <c r="B428">
        <f t="shared" si="71"/>
        <v>0.5769230769230781</v>
      </c>
      <c r="C428">
        <f t="shared" si="72"/>
        <v>0.6212121212121234</v>
      </c>
      <c r="D428">
        <f t="shared" si="73"/>
        <v>0.32195121951219396</v>
      </c>
      <c r="E428">
        <f t="shared" si="74"/>
        <v>0</v>
      </c>
      <c r="F428">
        <f t="shared" si="75"/>
        <v>0</v>
      </c>
      <c r="G428">
        <f t="shared" si="76"/>
        <v>1.5763402186230273</v>
      </c>
      <c r="H428">
        <f t="shared" si="77"/>
        <v>0.24420841592575793</v>
      </c>
      <c r="I428">
        <f t="shared" si="78"/>
        <v>0.24488842760767995</v>
      </c>
      <c r="J428">
        <f t="shared" si="79"/>
        <v>0.24347826086956484</v>
      </c>
      <c r="Q428">
        <f t="shared" si="80"/>
        <v>1141.9999999999995</v>
      </c>
      <c r="R428">
        <f t="shared" si="81"/>
        <v>0.24420841592575793</v>
      </c>
      <c r="S428">
        <f t="shared" si="82"/>
        <v>0.23076923076923125</v>
      </c>
    </row>
    <row r="429" spans="1:19" ht="12.75">
      <c r="A429">
        <f t="shared" si="83"/>
        <v>0.7900000000000005</v>
      </c>
      <c r="B429">
        <f t="shared" si="71"/>
        <v>0.6012658227848113</v>
      </c>
      <c r="C429">
        <f t="shared" si="72"/>
        <v>0.669312169312172</v>
      </c>
      <c r="D429">
        <f t="shared" si="73"/>
        <v>0.29881422924901074</v>
      </c>
      <c r="E429">
        <f t="shared" si="74"/>
        <v>0</v>
      </c>
      <c r="F429">
        <f t="shared" si="75"/>
        <v>0</v>
      </c>
      <c r="G429">
        <f t="shared" si="76"/>
        <v>1.6362300196637047</v>
      </c>
      <c r="H429">
        <f t="shared" si="77"/>
        <v>0.23639368673168504</v>
      </c>
      <c r="I429">
        <f t="shared" si="78"/>
        <v>0.23679098055802655</v>
      </c>
      <c r="J429">
        <f t="shared" si="79"/>
        <v>0.23597122302158238</v>
      </c>
      <c r="Q429">
        <f t="shared" si="80"/>
        <v>1130.9999999999995</v>
      </c>
      <c r="R429">
        <f t="shared" si="81"/>
        <v>0.23639368673168504</v>
      </c>
      <c r="S429">
        <f t="shared" si="82"/>
        <v>0.24050632911392453</v>
      </c>
    </row>
    <row r="430" spans="1:19" ht="12.75">
      <c r="A430">
        <f t="shared" si="83"/>
        <v>0.8000000000000005</v>
      </c>
      <c r="B430">
        <f t="shared" si="71"/>
        <v>0.6250000000000012</v>
      </c>
      <c r="C430">
        <f t="shared" si="72"/>
        <v>0.7222222222222253</v>
      </c>
      <c r="D430">
        <f t="shared" si="73"/>
        <v>0.2769230769230758</v>
      </c>
      <c r="E430">
        <f t="shared" si="74"/>
        <v>0</v>
      </c>
      <c r="F430">
        <f t="shared" si="75"/>
        <v>0</v>
      </c>
      <c r="G430">
        <f t="shared" si="76"/>
        <v>1.6996731711975985</v>
      </c>
      <c r="H430">
        <f t="shared" si="77"/>
        <v>0.22878812890295572</v>
      </c>
      <c r="I430">
        <f t="shared" si="78"/>
        <v>0.2289940828402363</v>
      </c>
      <c r="J430">
        <f t="shared" si="79"/>
        <v>0.22857142857142823</v>
      </c>
      <c r="Q430">
        <f t="shared" si="80"/>
        <v>1119.9999999999995</v>
      </c>
      <c r="R430">
        <f t="shared" si="81"/>
        <v>0.22878812890295572</v>
      </c>
      <c r="S430">
        <f t="shared" si="82"/>
        <v>0.2500000000000005</v>
      </c>
    </row>
    <row r="431" spans="1:19" ht="12.75">
      <c r="A431">
        <f t="shared" si="83"/>
        <v>0.8100000000000005</v>
      </c>
      <c r="B431">
        <f t="shared" si="71"/>
        <v>0.6481481481481494</v>
      </c>
      <c r="C431">
        <f t="shared" si="72"/>
        <v>0.7807017543859682</v>
      </c>
      <c r="D431">
        <f t="shared" si="73"/>
        <v>0.2561797752808978</v>
      </c>
      <c r="E431">
        <f t="shared" si="74"/>
        <v>0</v>
      </c>
      <c r="F431">
        <f t="shared" si="75"/>
        <v>0</v>
      </c>
      <c r="G431">
        <f t="shared" si="76"/>
        <v>1.7671465750027282</v>
      </c>
      <c r="H431">
        <f t="shared" si="77"/>
        <v>0.2213683794050355</v>
      </c>
      <c r="I431">
        <f t="shared" si="78"/>
        <v>0.22145661296872846</v>
      </c>
      <c r="J431">
        <f t="shared" si="79"/>
        <v>0.2212765957446805</v>
      </c>
      <c r="Q431">
        <f t="shared" si="80"/>
        <v>1108.9999999999995</v>
      </c>
      <c r="R431">
        <f t="shared" si="81"/>
        <v>0.2213683794050355</v>
      </c>
      <c r="S431">
        <f t="shared" si="82"/>
        <v>0.25925925925925974</v>
      </c>
    </row>
    <row r="432" spans="1:19" ht="12.75">
      <c r="A432">
        <f t="shared" si="83"/>
        <v>0.8200000000000005</v>
      </c>
      <c r="B432">
        <f t="shared" si="71"/>
        <v>0.6707317073170743</v>
      </c>
      <c r="C432">
        <f t="shared" si="72"/>
        <v>0.8456790123456827</v>
      </c>
      <c r="D432">
        <f t="shared" si="73"/>
        <v>0.23649635036496253</v>
      </c>
      <c r="E432">
        <f t="shared" si="74"/>
        <v>0</v>
      </c>
      <c r="F432">
        <f t="shared" si="75"/>
        <v>0</v>
      </c>
      <c r="G432">
        <f t="shared" si="76"/>
        <v>1.8392161508052094</v>
      </c>
      <c r="H432">
        <f t="shared" si="77"/>
        <v>0.21411187132903398</v>
      </c>
      <c r="I432">
        <f t="shared" si="78"/>
        <v>0.21413850211617458</v>
      </c>
      <c r="J432">
        <f t="shared" si="79"/>
        <v>0.21408450704225318</v>
      </c>
      <c r="Q432">
        <f t="shared" si="80"/>
        <v>1097.9999999999995</v>
      </c>
      <c r="R432">
        <f t="shared" si="81"/>
        <v>0.21411187132903398</v>
      </c>
      <c r="S432">
        <f t="shared" si="82"/>
        <v>0.26829268292682973</v>
      </c>
    </row>
    <row r="433" spans="1:19" ht="12.75">
      <c r="A433">
        <f t="shared" si="83"/>
        <v>0.8300000000000005</v>
      </c>
      <c r="B433">
        <f t="shared" si="71"/>
        <v>0.6927710843373505</v>
      </c>
      <c r="C433">
        <f t="shared" si="72"/>
        <v>0.9183006535947752</v>
      </c>
      <c r="D433">
        <f t="shared" si="73"/>
        <v>0.21779359430604894</v>
      </c>
      <c r="E433">
        <f t="shared" si="74"/>
        <v>0</v>
      </c>
      <c r="F433">
        <f t="shared" si="75"/>
        <v>0</v>
      </c>
      <c r="G433">
        <f t="shared" si="76"/>
        <v>1.9165600993392042</v>
      </c>
      <c r="H433">
        <f t="shared" si="77"/>
        <v>0.20699645697344465</v>
      </c>
      <c r="I433">
        <f t="shared" si="78"/>
        <v>0.20699985890541928</v>
      </c>
      <c r="J433">
        <f t="shared" si="79"/>
        <v>0.2069930069930067</v>
      </c>
      <c r="Q433">
        <f t="shared" si="80"/>
        <v>1086.9999999999995</v>
      </c>
      <c r="R433">
        <f t="shared" si="81"/>
        <v>0.20699645697344465</v>
      </c>
      <c r="S433">
        <f t="shared" si="82"/>
        <v>0.2771084337349402</v>
      </c>
    </row>
    <row r="434" spans="1:19" ht="12.75">
      <c r="A434">
        <f t="shared" si="83"/>
        <v>0.8400000000000005</v>
      </c>
      <c r="B434">
        <f t="shared" si="71"/>
        <v>0.7142857142857154</v>
      </c>
      <c r="C434">
        <f t="shared" si="72"/>
        <v>1.0000000000000047</v>
      </c>
      <c r="D434">
        <f t="shared" si="73"/>
        <v>0.19999999999999907</v>
      </c>
      <c r="E434">
        <f t="shared" si="74"/>
        <v>0</v>
      </c>
      <c r="F434">
        <f t="shared" si="75"/>
        <v>0</v>
      </c>
      <c r="G434">
        <f t="shared" si="76"/>
        <v>2.0000000000000044</v>
      </c>
      <c r="H434">
        <f t="shared" si="77"/>
        <v>0.19999999999999965</v>
      </c>
      <c r="I434">
        <f t="shared" si="78"/>
        <v>0.19999999999999965</v>
      </c>
      <c r="J434">
        <f t="shared" si="79"/>
        <v>0.1999999999999996</v>
      </c>
      <c r="Q434">
        <f t="shared" si="80"/>
        <v>1075.9999999999995</v>
      </c>
      <c r="R434">
        <f t="shared" si="81"/>
        <v>0.19999999999999965</v>
      </c>
      <c r="S434">
        <f t="shared" si="82"/>
        <v>0.2857142857142862</v>
      </c>
    </row>
    <row r="435" spans="1:19" ht="12.75">
      <c r="A435">
        <f t="shared" si="83"/>
        <v>0.8500000000000005</v>
      </c>
      <c r="B435">
        <f t="shared" si="71"/>
        <v>0.7352941176470599</v>
      </c>
      <c r="C435">
        <f t="shared" si="72"/>
        <v>1.0925925925925977</v>
      </c>
      <c r="D435">
        <f t="shared" si="73"/>
        <v>0.1830508474576263</v>
      </c>
      <c r="E435">
        <f t="shared" si="74"/>
        <v>0</v>
      </c>
      <c r="F435">
        <f t="shared" si="75"/>
        <v>0</v>
      </c>
      <c r="G435">
        <f t="shared" si="76"/>
        <v>2.090543080247425</v>
      </c>
      <c r="H435">
        <f t="shared" si="77"/>
        <v>0.1930999111058577</v>
      </c>
      <c r="I435">
        <f t="shared" si="78"/>
        <v>0.19309632079371608</v>
      </c>
      <c r="J435">
        <f t="shared" si="79"/>
        <v>0.19310344827586176</v>
      </c>
      <c r="Q435">
        <f t="shared" si="80"/>
        <v>1064.9999999999993</v>
      </c>
      <c r="R435">
        <f t="shared" si="81"/>
        <v>0.1930999111058577</v>
      </c>
      <c r="S435">
        <f t="shared" si="82"/>
        <v>0.294117647058824</v>
      </c>
    </row>
    <row r="436" spans="1:19" ht="12.75">
      <c r="A436">
        <f t="shared" si="83"/>
        <v>0.8600000000000005</v>
      </c>
      <c r="B436">
        <f t="shared" si="71"/>
        <v>0.7558139534883732</v>
      </c>
      <c r="C436">
        <f t="shared" si="72"/>
        <v>1.1984126984127048</v>
      </c>
      <c r="D436">
        <f t="shared" si="73"/>
        <v>0.16688741721854217</v>
      </c>
      <c r="E436">
        <f t="shared" si="74"/>
        <v>0</v>
      </c>
      <c r="F436">
        <f t="shared" si="75"/>
        <v>0</v>
      </c>
      <c r="G436">
        <f t="shared" si="76"/>
        <v>2.189440749061463</v>
      </c>
      <c r="H436">
        <f t="shared" si="77"/>
        <v>0.1862725920572732</v>
      </c>
      <c r="I436">
        <f t="shared" si="78"/>
        <v>0.18624291663821904</v>
      </c>
      <c r="J436">
        <f t="shared" si="79"/>
        <v>0.18630136986301335</v>
      </c>
      <c r="Q436">
        <f t="shared" si="80"/>
        <v>1053.9999999999993</v>
      </c>
      <c r="R436">
        <f t="shared" si="81"/>
        <v>0.1862725920572732</v>
      </c>
      <c r="S436">
        <f t="shared" si="82"/>
        <v>0.3023255813953493</v>
      </c>
    </row>
    <row r="437" spans="1:19" ht="12.75">
      <c r="A437">
        <f t="shared" si="83"/>
        <v>0.8700000000000006</v>
      </c>
      <c r="B437">
        <f t="shared" si="71"/>
        <v>0.7758620689655183</v>
      </c>
      <c r="C437">
        <f t="shared" si="72"/>
        <v>1.320512820512828</v>
      </c>
      <c r="D437">
        <f t="shared" si="73"/>
        <v>0.1514563106796108</v>
      </c>
      <c r="E437">
        <f t="shared" si="74"/>
        <v>0</v>
      </c>
      <c r="F437">
        <f t="shared" si="75"/>
        <v>0</v>
      </c>
      <c r="G437">
        <f t="shared" si="76"/>
        <v>2.298271368235551</v>
      </c>
      <c r="H437">
        <f t="shared" si="77"/>
        <v>0.17949273715332728</v>
      </c>
      <c r="I437">
        <f t="shared" si="78"/>
        <v>0.17938882699347405</v>
      </c>
      <c r="J437">
        <f t="shared" si="79"/>
        <v>0.1795918367346935</v>
      </c>
      <c r="Q437">
        <f t="shared" si="80"/>
        <v>1042.9999999999993</v>
      </c>
      <c r="R437">
        <f t="shared" si="81"/>
        <v>0.17949273715332728</v>
      </c>
      <c r="S437">
        <f t="shared" si="82"/>
        <v>0.31034482758620735</v>
      </c>
    </row>
    <row r="438" spans="1:19" ht="12.75">
      <c r="A438">
        <f t="shared" si="83"/>
        <v>0.8800000000000006</v>
      </c>
      <c r="B438">
        <f t="shared" si="71"/>
        <v>0.7954545454545465</v>
      </c>
      <c r="C438">
        <f t="shared" si="72"/>
        <v>1.4629629629629717</v>
      </c>
      <c r="D438">
        <f t="shared" si="73"/>
        <v>0.13670886075949287</v>
      </c>
      <c r="E438">
        <f t="shared" si="74"/>
        <v>0</v>
      </c>
      <c r="F438">
        <f t="shared" si="75"/>
        <v>0</v>
      </c>
      <c r="G438">
        <f t="shared" si="76"/>
        <v>2.419060117453034</v>
      </c>
      <c r="H438">
        <f t="shared" si="77"/>
        <v>0.17273241495104377</v>
      </c>
      <c r="I438">
        <f t="shared" si="78"/>
        <v>0.17247571386517477</v>
      </c>
      <c r="J438">
        <f t="shared" si="79"/>
        <v>0.17297297297297265</v>
      </c>
      <c r="Q438">
        <f t="shared" si="80"/>
        <v>1031.9999999999993</v>
      </c>
      <c r="R438">
        <f t="shared" si="81"/>
        <v>0.17273241495104377</v>
      </c>
      <c r="S438">
        <f t="shared" si="82"/>
        <v>0.3181818181818186</v>
      </c>
    </row>
    <row r="439" spans="1:19" ht="12.75">
      <c r="A439">
        <f t="shared" si="83"/>
        <v>0.8900000000000006</v>
      </c>
      <c r="B439">
        <f t="shared" si="71"/>
        <v>0.8146067415730348</v>
      </c>
      <c r="C439">
        <f t="shared" si="72"/>
        <v>1.6313131313131424</v>
      </c>
      <c r="D439">
        <f t="shared" si="73"/>
        <v>0.12260061919504563</v>
      </c>
      <c r="E439">
        <f t="shared" si="74"/>
        <v>0</v>
      </c>
      <c r="F439">
        <f t="shared" si="75"/>
        <v>0</v>
      </c>
      <c r="G439">
        <f t="shared" si="76"/>
        <v>2.554457383722142</v>
      </c>
      <c r="H439">
        <f t="shared" si="77"/>
        <v>0.16595980838255525</v>
      </c>
      <c r="I439">
        <f t="shared" si="78"/>
        <v>0.1654346864603961</v>
      </c>
      <c r="J439">
        <f t="shared" si="79"/>
        <v>0.16644295302013384</v>
      </c>
      <c r="Q439">
        <f t="shared" si="80"/>
        <v>1020.9999999999993</v>
      </c>
      <c r="R439">
        <f t="shared" si="81"/>
        <v>0.16595980838255525</v>
      </c>
      <c r="S439">
        <f t="shared" si="82"/>
        <v>0.32584269662921395</v>
      </c>
    </row>
    <row r="440" spans="1:19" ht="12.75">
      <c r="A440">
        <f t="shared" si="83"/>
        <v>0.9000000000000006</v>
      </c>
      <c r="B440">
        <f t="shared" si="71"/>
        <v>0.8333333333333344</v>
      </c>
      <c r="C440">
        <f t="shared" si="72"/>
        <v>1.833333333333346</v>
      </c>
      <c r="D440">
        <f t="shared" si="73"/>
        <v>0.10909090909090835</v>
      </c>
      <c r="E440">
        <f t="shared" si="74"/>
        <v>0</v>
      </c>
      <c r="F440">
        <f t="shared" si="75"/>
        <v>0</v>
      </c>
      <c r="G440">
        <f t="shared" si="76"/>
        <v>2.7080128015453293</v>
      </c>
      <c r="H440">
        <f t="shared" si="77"/>
        <v>0.1591374126494877</v>
      </c>
      <c r="I440">
        <f t="shared" si="78"/>
        <v>0.15818181818181776</v>
      </c>
      <c r="J440">
        <f t="shared" si="79"/>
        <v>0.15999999999999967</v>
      </c>
      <c r="Q440">
        <f t="shared" si="80"/>
        <v>1009.9999999999994</v>
      </c>
      <c r="R440">
        <f t="shared" si="81"/>
        <v>0.1591374126494877</v>
      </c>
      <c r="S440">
        <f t="shared" si="82"/>
        <v>0.33333333333333376</v>
      </c>
    </row>
    <row r="441" spans="1:19" ht="12.75">
      <c r="A441">
        <f t="shared" si="83"/>
        <v>0.9100000000000006</v>
      </c>
      <c r="B441">
        <f t="shared" si="71"/>
        <v>0.8516483516483527</v>
      </c>
      <c r="C441">
        <f t="shared" si="72"/>
        <v>2.0802469135802633</v>
      </c>
      <c r="D441">
        <f t="shared" si="73"/>
        <v>0.09614243323442061</v>
      </c>
      <c r="E441">
        <f t="shared" si="74"/>
        <v>0</v>
      </c>
      <c r="F441">
        <f t="shared" si="75"/>
        <v>0</v>
      </c>
      <c r="G441">
        <f t="shared" si="76"/>
        <v>2.884612219054938</v>
      </c>
      <c r="H441">
        <f t="shared" si="77"/>
        <v>0.15221934563584127</v>
      </c>
      <c r="I441">
        <f t="shared" si="78"/>
        <v>0.15061161753090063</v>
      </c>
      <c r="J441">
        <f t="shared" si="79"/>
        <v>0.15364238410595987</v>
      </c>
      <c r="Q441">
        <f t="shared" si="80"/>
        <v>998.9999999999994</v>
      </c>
      <c r="R441">
        <f t="shared" si="81"/>
        <v>0.15221934563584127</v>
      </c>
      <c r="S441">
        <f t="shared" si="82"/>
        <v>0.3406593406593411</v>
      </c>
    </row>
    <row r="442" spans="1:19" ht="12.75">
      <c r="A442">
        <f t="shared" si="83"/>
        <v>0.9200000000000006</v>
      </c>
      <c r="B442">
        <f t="shared" si="71"/>
        <v>0.8695652173913054</v>
      </c>
      <c r="C442">
        <f t="shared" si="72"/>
        <v>2.3888888888889106</v>
      </c>
      <c r="D442">
        <f t="shared" si="73"/>
        <v>0.08372093023255738</v>
      </c>
      <c r="E442">
        <f t="shared" si="74"/>
        <v>0</v>
      </c>
      <c r="F442">
        <f t="shared" si="75"/>
        <v>0</v>
      </c>
      <c r="G442">
        <f t="shared" si="76"/>
        <v>3.0912061651652487</v>
      </c>
      <c r="H442">
        <f t="shared" si="77"/>
        <v>0.14514714604098666</v>
      </c>
      <c r="I442">
        <f t="shared" si="78"/>
        <v>0.14258720930232505</v>
      </c>
      <c r="J442">
        <f t="shared" si="79"/>
        <v>0.1473684210526312</v>
      </c>
      <c r="Q442">
        <f t="shared" si="80"/>
        <v>987.9999999999993</v>
      </c>
      <c r="R442">
        <f t="shared" si="81"/>
        <v>0.14514714604098666</v>
      </c>
      <c r="S442">
        <f t="shared" si="82"/>
        <v>0.3478260869565222</v>
      </c>
    </row>
    <row r="443" spans="1:19" ht="12.75">
      <c r="A443">
        <f t="shared" si="83"/>
        <v>0.9300000000000006</v>
      </c>
      <c r="B443">
        <f t="shared" si="71"/>
        <v>0.8870967741935495</v>
      </c>
      <c r="C443">
        <f t="shared" si="72"/>
        <v>2.785714285714315</v>
      </c>
      <c r="D443">
        <f t="shared" si="73"/>
        <v>0.07179487179487105</v>
      </c>
      <c r="E443">
        <f t="shared" si="74"/>
        <v>0</v>
      </c>
      <c r="F443">
        <f t="shared" si="75"/>
        <v>0</v>
      </c>
      <c r="G443">
        <f t="shared" si="76"/>
        <v>3.3380918415851384</v>
      </c>
      <c r="H443">
        <f t="shared" si="77"/>
        <v>0.13784285984395683</v>
      </c>
      <c r="I443">
        <f t="shared" si="78"/>
        <v>0.13392504930966412</v>
      </c>
      <c r="J443">
        <f t="shared" si="79"/>
        <v>0.14117647058823493</v>
      </c>
      <c r="Q443">
        <f t="shared" si="80"/>
        <v>976.9999999999993</v>
      </c>
      <c r="R443">
        <f t="shared" si="81"/>
        <v>0.13784285984395683</v>
      </c>
      <c r="S443">
        <f t="shared" si="82"/>
        <v>0.3548387096774198</v>
      </c>
    </row>
    <row r="444" spans="1:19" ht="12.75">
      <c r="A444">
        <f t="shared" si="83"/>
        <v>0.9400000000000006</v>
      </c>
      <c r="B444">
        <f t="shared" si="71"/>
        <v>0.9042553191489373</v>
      </c>
      <c r="C444">
        <f t="shared" si="72"/>
        <v>3.3148148148148566</v>
      </c>
      <c r="D444">
        <f t="shared" si="73"/>
        <v>0.0603351955307255</v>
      </c>
      <c r="E444">
        <f t="shared" si="74"/>
        <v>0</v>
      </c>
      <c r="F444">
        <f t="shared" si="75"/>
        <v>0</v>
      </c>
      <c r="G444">
        <f t="shared" si="76"/>
        <v>3.6413265795942316</v>
      </c>
      <c r="H444">
        <f t="shared" si="77"/>
        <v>0.1301969417232318</v>
      </c>
      <c r="I444">
        <f t="shared" si="78"/>
        <v>0.12437019078739259</v>
      </c>
      <c r="J444">
        <f t="shared" si="79"/>
        <v>0.13506493506493464</v>
      </c>
      <c r="Q444">
        <f t="shared" si="80"/>
        <v>965.9999999999993</v>
      </c>
      <c r="R444">
        <f t="shared" si="81"/>
        <v>0.1301969417232318</v>
      </c>
      <c r="S444">
        <f t="shared" si="82"/>
        <v>0.36170212765957493</v>
      </c>
    </row>
    <row r="445" spans="1:19" ht="12.75">
      <c r="A445">
        <f t="shared" si="83"/>
        <v>0.9500000000000006</v>
      </c>
      <c r="B445">
        <f t="shared" si="71"/>
        <v>0.9210526315789483</v>
      </c>
      <c r="C445">
        <f t="shared" si="72"/>
        <v>4.055555555555608</v>
      </c>
      <c r="D445">
        <f t="shared" si="73"/>
        <v>0.04931506849315005</v>
      </c>
      <c r="E445">
        <f t="shared" si="74"/>
        <v>0</v>
      </c>
      <c r="F445">
        <f t="shared" si="75"/>
        <v>0</v>
      </c>
      <c r="G445">
        <f t="shared" si="76"/>
        <v>4.027681991198216</v>
      </c>
      <c r="H445">
        <f t="shared" si="77"/>
        <v>0.1220453911296284</v>
      </c>
      <c r="I445">
        <f t="shared" si="78"/>
        <v>0.11355443403028052</v>
      </c>
      <c r="J445">
        <f t="shared" si="79"/>
        <v>0.12903225806451576</v>
      </c>
      <c r="Q445">
        <f t="shared" si="80"/>
        <v>954.9999999999993</v>
      </c>
      <c r="R445">
        <f t="shared" si="81"/>
        <v>0.1220453911296284</v>
      </c>
      <c r="S445">
        <f t="shared" si="82"/>
        <v>0.36842105263157937</v>
      </c>
    </row>
    <row r="446" spans="1:19" ht="12.75">
      <c r="A446">
        <f t="shared" si="83"/>
        <v>0.9600000000000006</v>
      </c>
      <c r="B446">
        <f>IF(A446&lt;$I$39,0,(A446-$I$39)/A446/(1-$I$39))</f>
        <v>0.9375000000000011</v>
      </c>
      <c r="C446">
        <f>IF(A446&lt;$I$39,$B$237,$B$237*(1+B446)/(1-B446))</f>
        <v>5.166666666666762</v>
      </c>
      <c r="D446">
        <f t="shared" si="73"/>
        <v>0.038709677419354126</v>
      </c>
      <c r="E446">
        <f t="shared" si="74"/>
        <v>0</v>
      </c>
      <c r="F446">
        <f t="shared" si="75"/>
        <v>0</v>
      </c>
      <c r="G446">
        <f>(E446+C446*F446+SQRT((E446+C446*F446)^2+4*C446*(1-E446-F446)))</f>
        <v>4.546060565661994</v>
      </c>
      <c r="H446">
        <f>IF(A446&lt;$I$39,D446*(C446+G446*(1+A446*(C446-1)))/(C446+G446-A446*(C446-1)),D446*(C446+G446*(1+$I$39*(C446-1)))/(C446+G446-$I$39*(C446-1)))</f>
        <v>0.11312196577081166</v>
      </c>
      <c r="I446">
        <f t="shared" si="78"/>
        <v>0.10092165898617417</v>
      </c>
      <c r="J446">
        <f t="shared" si="79"/>
        <v>0.1230769230769227</v>
      </c>
      <c r="Q446">
        <f t="shared" si="80"/>
        <v>943.9999999999993</v>
      </c>
      <c r="R446">
        <f t="shared" si="81"/>
        <v>0.11312196577081166</v>
      </c>
      <c r="S446">
        <f t="shared" si="82"/>
        <v>0.37500000000000044</v>
      </c>
    </row>
    <row r="447" spans="1:19" ht="12.75">
      <c r="A447">
        <f t="shared" si="83"/>
        <v>0.9700000000000006</v>
      </c>
      <c r="B447">
        <f>IF(A447&lt;$I$39,0,(A447-$I$39)/A447/(1-$I$39))</f>
        <v>0.9536082474226815</v>
      </c>
      <c r="C447">
        <f>IF(A447&lt;$I$39,$B$237,$B$237*(1+B447)/(1-B447))</f>
        <v>7.0185185185186825</v>
      </c>
      <c r="D447">
        <f t="shared" si="73"/>
        <v>0.028496042216358177</v>
      </c>
      <c r="E447">
        <f t="shared" si="74"/>
        <v>0</v>
      </c>
      <c r="F447">
        <f t="shared" si="75"/>
        <v>0</v>
      </c>
      <c r="G447">
        <f>(E447+C447*F447+SQRT((E447+C447*F447)^2+4*C447*(1-E447-F447)))</f>
        <v>5.298497341140668</v>
      </c>
      <c r="H447">
        <f>IF(A447&lt;$I$39,D447*(C447+G447*(1+A447*(C447-1)))/(C447+G447-A447*(C447-1)),D447*(C447+G447*(1+$I$39*(C447-1)))/(C447+G447-$I$39*(C447-1)))</f>
        <v>0.1029432538476718</v>
      </c>
      <c r="I447">
        <f t="shared" si="78"/>
        <v>0.08558571583474785</v>
      </c>
      <c r="J447">
        <f t="shared" si="79"/>
        <v>0.11719745222929898</v>
      </c>
      <c r="Q447">
        <f t="shared" si="80"/>
        <v>932.9999999999993</v>
      </c>
      <c r="R447">
        <f t="shared" si="81"/>
        <v>0.1029432538476718</v>
      </c>
      <c r="S447">
        <f t="shared" si="82"/>
        <v>0.3814432989690726</v>
      </c>
    </row>
    <row r="448" spans="1:19" ht="12.75">
      <c r="A448">
        <f t="shared" si="83"/>
        <v>0.9800000000000006</v>
      </c>
      <c r="B448">
        <f>IF(A448&lt;$I$39,0,(A448-$I$39)/A448/(1-$I$39))</f>
        <v>0.9693877551020419</v>
      </c>
      <c r="C448">
        <f>IF(A448&lt;$I$39,$B$237,$B$237*(1+B448)/(1-B448))</f>
        <v>10.722222222222607</v>
      </c>
      <c r="D448">
        <f t="shared" si="73"/>
        <v>0.018652849740931975</v>
      </c>
      <c r="E448">
        <f t="shared" si="74"/>
        <v>0</v>
      </c>
      <c r="F448">
        <f t="shared" si="75"/>
        <v>0</v>
      </c>
      <c r="G448">
        <f>(E448+C448*F448+SQRT((E448+C448*F448)^2+4*C448*(1-E448-F448)))</f>
        <v>6.548960901462951</v>
      </c>
      <c r="H448">
        <f>IF(A448&lt;$I$39,D448*(C448+G448*(1+A448*(C448-1)))/(C448+G448-A448*(C448-1)),D448*(C448+G448*(1+$I$39*(C448-1)))/(C448+G448-$I$39*(C448-1)))</f>
        <v>0.09046613136238794</v>
      </c>
      <c r="I448">
        <f t="shared" si="78"/>
        <v>0.06603710513120353</v>
      </c>
      <c r="J448">
        <f t="shared" si="79"/>
        <v>0.11139240506329072</v>
      </c>
      <c r="Q448">
        <f t="shared" si="80"/>
        <v>921.9999999999993</v>
      </c>
      <c r="R448">
        <f t="shared" si="81"/>
        <v>0.09046613136238794</v>
      </c>
      <c r="S448">
        <f t="shared" si="82"/>
        <v>0.38775510204081676</v>
      </c>
    </row>
    <row r="449" spans="1:19" ht="12.75">
      <c r="A449">
        <f t="shared" si="83"/>
        <v>0.9900000000000007</v>
      </c>
      <c r="B449">
        <f>IF(A449&lt;$I$39,0,(A449-$I$39)/A449/(1-$I$39))</f>
        <v>0.9848484848484859</v>
      </c>
      <c r="C449">
        <f>IF(A449&lt;$I$39,$B$237,$B$237*(1+B449)/(1-B449))</f>
        <v>21.833333333334807</v>
      </c>
      <c r="D449">
        <f t="shared" si="73"/>
        <v>0.009160305343510833</v>
      </c>
      <c r="E449">
        <f t="shared" si="74"/>
        <v>0</v>
      </c>
      <c r="F449">
        <f t="shared" si="75"/>
        <v>0</v>
      </c>
      <c r="G449">
        <f>(E449+C449*F449+SQRT((E449+C449*F449)^2+4*C449*(1-E449-F449)))</f>
        <v>9.34523051258444</v>
      </c>
      <c r="H449">
        <f>IF(A449&lt;$I$39,D449*(C449+G449*(1+A449*(C449-1)))/(C449+G449-A449*(C449-1)),D449*(C449+G449*(1+$I$39*(C449-1)))/(C449+G449-$I$39*(C449-1)))</f>
        <v>0.072578905888778</v>
      </c>
      <c r="I449">
        <f t="shared" si="78"/>
        <v>0.039470139200716355</v>
      </c>
      <c r="J449">
        <f t="shared" si="79"/>
        <v>0.1056603773584902</v>
      </c>
      <c r="Q449">
        <f t="shared" si="80"/>
        <v>910.9999999999992</v>
      </c>
      <c r="R449">
        <f t="shared" si="81"/>
        <v>0.072578905888778</v>
      </c>
      <c r="S449">
        <f t="shared" si="82"/>
        <v>0.39393939393939437</v>
      </c>
    </row>
    <row r="450" spans="1:19" ht="12.75">
      <c r="A450">
        <v>0.999</v>
      </c>
      <c r="B450">
        <f>IF(A450&lt;$I$39,0,(A450-$I$39)/A450/(1-$I$39))</f>
        <v>0.9984984984984986</v>
      </c>
      <c r="C450">
        <f>IF(A450&lt;$I$39,$B$237,$B$237*(1+B450)/(1-B450))</f>
        <v>221.8333333333466</v>
      </c>
      <c r="D450">
        <f t="shared" si="73"/>
        <v>0.0009015777610818396</v>
      </c>
      <c r="E450">
        <f t="shared" si="74"/>
        <v>0</v>
      </c>
      <c r="F450">
        <f t="shared" si="75"/>
        <v>0</v>
      </c>
      <c r="G450">
        <f>(E450+C450*F450+SQRT((E450+C450*F450)^2+4*C450*(1-E450-F450)))</f>
        <v>29.788140816999412</v>
      </c>
      <c r="H450">
        <f>IF(A450&lt;$I$39,D450*(C450+G450*(1+A450*(C450-1)))/(C450+G450-A450*(C450-1)),D450*(C450+G450*(1+$I$39*(C450-1)))/(C450+G450-$I$39*(C450-1)))</f>
        <v>0.03177696930936629</v>
      </c>
      <c r="I450">
        <f t="shared" si="78"/>
        <v>0.004825415279658832</v>
      </c>
      <c r="J450">
        <f t="shared" si="79"/>
        <v>0.10056285178236396</v>
      </c>
      <c r="Q450">
        <f t="shared" si="80"/>
        <v>901.1</v>
      </c>
      <c r="R450">
        <f t="shared" si="81"/>
        <v>0.03177696930936629</v>
      </c>
      <c r="S450">
        <f t="shared" si="82"/>
        <v>0.39939939939939945</v>
      </c>
    </row>
  </sheetData>
  <sheetProtection password="C66A" sheet="1" objects="1" scenarios="1"/>
  <mergeCells count="1">
    <mergeCell ref="A140:H216"/>
  </mergeCells>
  <printOptions/>
  <pageMargins left="0.75" right="0.75" top="1" bottom="1" header="0.5" footer="0.5"/>
  <pageSetup horizontalDpi="300" verticalDpi="300" orientation="portrait" r:id="rId4"/>
  <headerFooter alignWithMargins="0">
    <oddHeader>&amp;C&amp;A</oddHeader>
    <oddFooter>&amp;CPage &amp;P</oddFooter>
  </headerFooter>
  <drawing r:id="rId3"/>
  <legacyDrawing r:id="rId2"/>
  <oleObjects>
    <oleObject progId="Word.Document.8" shapeId="236757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S309"/>
  <sheetViews>
    <sheetView zoomScale="75" zoomScaleNormal="75" workbookViewId="0" topLeftCell="A96">
      <selection activeCell="I119" sqref="I119"/>
    </sheetView>
  </sheetViews>
  <sheetFormatPr defaultColWidth="9.140625" defaultRowHeight="12.75"/>
  <cols>
    <col min="1" max="1" width="12.7109375" style="0" customWidth="1"/>
    <col min="2" max="2" width="13.57421875" style="0" customWidth="1"/>
    <col min="3" max="3" width="12.8515625" style="0" customWidth="1"/>
    <col min="4" max="4" width="12.28125" style="0" customWidth="1"/>
    <col min="5" max="5" width="11.00390625" style="0" customWidth="1"/>
    <col min="6" max="6" width="13.28125" style="0" customWidth="1"/>
    <col min="7" max="7" width="14.7109375" style="0" customWidth="1"/>
    <col min="8" max="8" width="14.00390625" style="0" customWidth="1"/>
    <col min="9" max="9" width="15.7109375" style="0" customWidth="1"/>
    <col min="10" max="10" width="13.140625" style="0" customWidth="1"/>
    <col min="11" max="11" width="13.00390625" style="0" customWidth="1"/>
    <col min="12" max="12" width="14.7109375" style="0" bestFit="1" customWidth="1"/>
    <col min="13" max="13" width="9.00390625" style="0" bestFit="1" customWidth="1"/>
    <col min="14" max="14" width="9.00390625" style="0" customWidth="1"/>
    <col min="17" max="19" width="9.8515625" style="0" bestFit="1" customWidth="1"/>
  </cols>
  <sheetData>
    <row r="1" spans="1:14" ht="34.5">
      <c r="A1" s="78"/>
      <c r="B1" s="77"/>
      <c r="C1" s="77"/>
      <c r="D1" s="79" t="s">
        <v>96</v>
      </c>
      <c r="E1" s="77"/>
      <c r="F1" s="80"/>
      <c r="G1" s="77"/>
      <c r="H1" s="77"/>
      <c r="I1" s="77"/>
      <c r="J1" s="77"/>
      <c r="K1" s="77"/>
      <c r="L1" s="77"/>
      <c r="M1" s="77"/>
      <c r="N1" s="33"/>
    </row>
    <row r="2" spans="1:14" ht="22.5">
      <c r="A2" s="108" t="s">
        <v>90</v>
      </c>
      <c r="B2" s="104"/>
      <c r="C2" s="104"/>
      <c r="D2" s="104"/>
      <c r="E2" s="104"/>
      <c r="F2" s="104"/>
      <c r="G2" s="104"/>
      <c r="H2" s="104"/>
      <c r="I2" s="104"/>
      <c r="J2" s="77"/>
      <c r="K2" s="77"/>
      <c r="L2" s="77"/>
      <c r="M2" s="77"/>
      <c r="N2" s="33"/>
    </row>
    <row r="3" spans="1:14" ht="35.25">
      <c r="A3" s="107" t="s">
        <v>127</v>
      </c>
      <c r="B3" s="100"/>
      <c r="C3" s="106"/>
      <c r="D3" s="103"/>
      <c r="E3" s="103"/>
      <c r="F3" s="103"/>
      <c r="G3" s="106"/>
      <c r="H3" s="103"/>
      <c r="I3" s="103"/>
      <c r="J3" s="77"/>
      <c r="K3" s="77"/>
      <c r="L3" s="77"/>
      <c r="M3" s="77"/>
      <c r="N3" s="33"/>
    </row>
    <row r="4" spans="1:14" ht="36" customHeight="1" thickBot="1">
      <c r="A4" s="143" t="s">
        <v>134</v>
      </c>
      <c r="B4" s="144"/>
      <c r="C4" s="145"/>
      <c r="D4" s="146"/>
      <c r="E4" s="146"/>
      <c r="F4" s="146"/>
      <c r="G4" s="145"/>
      <c r="H4" s="146"/>
      <c r="I4" s="146"/>
      <c r="J4" s="147"/>
      <c r="K4" s="147"/>
      <c r="L4" s="147"/>
      <c r="M4" s="147"/>
      <c r="N4" s="33"/>
    </row>
    <row r="5" spans="1:14" ht="30" thickTop="1">
      <c r="A5" s="107"/>
      <c r="B5" s="100"/>
      <c r="C5" s="106"/>
      <c r="D5" s="103"/>
      <c r="E5" s="103"/>
      <c r="F5" s="103"/>
      <c r="G5" s="106"/>
      <c r="H5" s="103"/>
      <c r="I5" s="103"/>
      <c r="J5" s="77"/>
      <c r="K5" s="77"/>
      <c r="L5" s="77"/>
      <c r="M5" s="77"/>
      <c r="N5" s="33"/>
    </row>
    <row r="6" spans="1:14" ht="20.25" customHeight="1">
      <c r="A6" s="83" t="s">
        <v>106</v>
      </c>
      <c r="B6" s="100"/>
      <c r="C6" s="106"/>
      <c r="D6" s="84"/>
      <c r="E6" s="84"/>
      <c r="F6" s="84"/>
      <c r="G6" s="85"/>
      <c r="H6" s="84"/>
      <c r="I6" s="84"/>
      <c r="J6" s="77"/>
      <c r="K6" s="77"/>
      <c r="L6" s="77"/>
      <c r="M6" s="77"/>
      <c r="N6" s="33"/>
    </row>
    <row r="7" spans="1:14" ht="20.25" customHeight="1">
      <c r="A7" s="99" t="s">
        <v>112</v>
      </c>
      <c r="B7" s="98"/>
      <c r="C7" s="103"/>
      <c r="D7" s="98"/>
      <c r="E7" s="98"/>
      <c r="F7" s="98"/>
      <c r="G7" s="98"/>
      <c r="H7" s="98"/>
      <c r="I7" s="98"/>
      <c r="J7" s="104"/>
      <c r="K7" s="104"/>
      <c r="L7" s="77"/>
      <c r="M7" s="77"/>
      <c r="N7" s="33"/>
    </row>
    <row r="8" spans="1:14" ht="18" customHeight="1">
      <c r="A8" s="105" t="s">
        <v>38</v>
      </c>
      <c r="B8" s="98"/>
      <c r="C8" s="103"/>
      <c r="D8" s="98"/>
      <c r="E8" s="98"/>
      <c r="F8" s="98"/>
      <c r="G8" s="98"/>
      <c r="H8" s="98"/>
      <c r="I8" s="98"/>
      <c r="J8" s="104"/>
      <c r="K8" s="104"/>
      <c r="L8" s="77"/>
      <c r="M8" s="77"/>
      <c r="N8" s="33"/>
    </row>
    <row r="9" spans="1:14" ht="24.75">
      <c r="A9" s="99" t="s">
        <v>113</v>
      </c>
      <c r="B9" s="98"/>
      <c r="C9" s="103"/>
      <c r="D9" s="98"/>
      <c r="E9" s="99"/>
      <c r="F9" s="98"/>
      <c r="G9" s="98"/>
      <c r="H9" s="98"/>
      <c r="I9" s="98"/>
      <c r="J9" s="104"/>
      <c r="K9" s="104"/>
      <c r="L9" s="77"/>
      <c r="M9" s="77"/>
      <c r="N9" s="33"/>
    </row>
    <row r="10" spans="1:14" ht="15.75" customHeight="1">
      <c r="A10" s="105" t="s">
        <v>91</v>
      </c>
      <c r="B10" s="99"/>
      <c r="C10" s="98"/>
      <c r="D10" s="98"/>
      <c r="E10" s="98"/>
      <c r="F10" s="98"/>
      <c r="G10" s="98"/>
      <c r="H10" s="98"/>
      <c r="I10" s="98"/>
      <c r="J10" s="104"/>
      <c r="K10" s="104"/>
      <c r="L10" s="77"/>
      <c r="M10" s="77"/>
      <c r="N10" s="33"/>
    </row>
    <row r="11" spans="1:14" ht="21" customHeight="1">
      <c r="A11" s="99" t="s">
        <v>129</v>
      </c>
      <c r="B11" s="99"/>
      <c r="C11" s="98"/>
      <c r="D11" s="98"/>
      <c r="E11" s="98"/>
      <c r="F11" s="98"/>
      <c r="G11" s="98"/>
      <c r="H11" s="98"/>
      <c r="I11" s="98"/>
      <c r="J11" s="104"/>
      <c r="K11" s="104"/>
      <c r="L11" s="77"/>
      <c r="M11" s="77"/>
      <c r="N11" s="33"/>
    </row>
    <row r="12" spans="1:14" ht="12.75">
      <c r="A12" s="104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77"/>
      <c r="M12" s="77"/>
      <c r="N12" s="33"/>
    </row>
    <row r="13" spans="1:14" ht="19.5" customHeight="1">
      <c r="A13" s="83" t="s">
        <v>107</v>
      </c>
      <c r="B13" s="109"/>
      <c r="C13" s="109"/>
      <c r="D13" s="104"/>
      <c r="E13" s="104"/>
      <c r="F13" s="104"/>
      <c r="G13" s="104"/>
      <c r="H13" s="104"/>
      <c r="I13" s="104"/>
      <c r="J13" s="104"/>
      <c r="K13" s="104"/>
      <c r="L13" s="77"/>
      <c r="M13" s="77"/>
      <c r="N13" s="33"/>
    </row>
    <row r="14" spans="1:14" ht="18">
      <c r="A14" s="101" t="s">
        <v>130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77"/>
      <c r="M14" s="77"/>
      <c r="N14" s="33"/>
    </row>
    <row r="15" spans="1:14" ht="18">
      <c r="A15" s="102" t="s">
        <v>108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77"/>
      <c r="M15" s="77"/>
      <c r="N15" s="33"/>
    </row>
    <row r="16" spans="1:14" ht="18">
      <c r="A16" s="101" t="s">
        <v>131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77"/>
      <c r="M16" s="77"/>
      <c r="N16" s="33"/>
    </row>
    <row r="17" spans="1:14" ht="18">
      <c r="A17" s="101" t="s">
        <v>121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77"/>
      <c r="M17" s="77"/>
      <c r="N17" s="33"/>
    </row>
    <row r="18" spans="1:14" ht="18">
      <c r="A18" s="102" t="s">
        <v>122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77"/>
      <c r="M18" s="77"/>
      <c r="N18" s="33"/>
    </row>
    <row r="19" spans="1:14" ht="21.75" customHeight="1">
      <c r="A19" s="99" t="s">
        <v>132</v>
      </c>
      <c r="B19" s="99"/>
      <c r="C19" s="99"/>
      <c r="D19" s="99"/>
      <c r="E19" s="99"/>
      <c r="F19" s="99"/>
      <c r="G19" s="99"/>
      <c r="H19" s="99"/>
      <c r="I19" s="99"/>
      <c r="J19" s="99"/>
      <c r="K19" s="104"/>
      <c r="L19" s="77"/>
      <c r="M19" s="77"/>
      <c r="N19" s="33"/>
    </row>
    <row r="20" spans="1:14" ht="18">
      <c r="A20" s="99" t="s">
        <v>114</v>
      </c>
      <c r="B20" s="99"/>
      <c r="C20" s="99"/>
      <c r="D20" s="99"/>
      <c r="E20" s="99"/>
      <c r="F20" s="99"/>
      <c r="G20" s="99"/>
      <c r="H20" s="99"/>
      <c r="I20" s="99"/>
      <c r="J20" s="99"/>
      <c r="K20" s="104"/>
      <c r="L20" s="77"/>
      <c r="M20" s="77"/>
      <c r="N20" s="33"/>
    </row>
    <row r="21" spans="1:13" ht="20.25" customHeight="1">
      <c r="A21" s="99" t="s">
        <v>133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77"/>
      <c r="M21" s="77"/>
    </row>
    <row r="22" spans="1:13" ht="15" customHeight="1">
      <c r="A22" s="94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77"/>
      <c r="M22" s="77"/>
    </row>
    <row r="23" spans="1:13" ht="19.5" customHeight="1">
      <c r="A23" s="83" t="s">
        <v>109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77"/>
      <c r="M23" s="77"/>
    </row>
    <row r="24" spans="1:13" ht="18.75" customHeight="1">
      <c r="A24" s="99" t="s">
        <v>116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77"/>
      <c r="M24" s="77"/>
    </row>
    <row r="25" spans="1:13" ht="18.75" customHeight="1">
      <c r="A25" s="99" t="s">
        <v>110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77"/>
      <c r="M25" s="77"/>
    </row>
    <row r="26" spans="1:13" ht="18.75" customHeight="1" thickBot="1">
      <c r="A26" s="93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</row>
    <row r="27" spans="1:14" ht="24.75" thickTop="1">
      <c r="A27" s="87" t="s">
        <v>115</v>
      </c>
      <c r="B27" s="88"/>
      <c r="C27" s="88"/>
      <c r="D27" s="88"/>
      <c r="E27" s="89"/>
      <c r="F27" s="90"/>
      <c r="G27" s="90"/>
      <c r="H27" s="86"/>
      <c r="I27" s="86"/>
      <c r="J27" s="89"/>
      <c r="K27" s="89"/>
      <c r="L27" s="88"/>
      <c r="M27" s="88"/>
      <c r="N27" s="33"/>
    </row>
    <row r="28" spans="1:14" ht="27" customHeight="1">
      <c r="A28" s="73" t="s">
        <v>105</v>
      </c>
      <c r="B28" s="69"/>
      <c r="C28" s="69"/>
      <c r="D28" s="71"/>
      <c r="E28" s="71"/>
      <c r="F28" s="70"/>
      <c r="G28" s="70"/>
      <c r="H28" s="69"/>
      <c r="I28" s="69"/>
      <c r="J28" s="71"/>
      <c r="K28" s="72"/>
      <c r="L28" s="68"/>
      <c r="M28" s="68"/>
      <c r="N28" s="33"/>
    </row>
    <row r="29" spans="1:14" ht="16.5" customHeight="1">
      <c r="A29" s="69" t="s">
        <v>98</v>
      </c>
      <c r="B29" s="69"/>
      <c r="C29" s="69"/>
      <c r="D29" s="71"/>
      <c r="E29" s="71"/>
      <c r="F29" s="70"/>
      <c r="G29" s="70"/>
      <c r="H29" s="69"/>
      <c r="I29" s="69"/>
      <c r="J29" s="71"/>
      <c r="K29" s="72"/>
      <c r="L29" s="68"/>
      <c r="M29" s="68"/>
      <c r="N29" s="33"/>
    </row>
    <row r="30" spans="1:14" ht="16.5" customHeight="1">
      <c r="A30" s="69" t="s">
        <v>99</v>
      </c>
      <c r="B30" s="69"/>
      <c r="C30" s="69"/>
      <c r="D30" s="71"/>
      <c r="E30" s="71"/>
      <c r="F30" s="70"/>
      <c r="G30" s="70"/>
      <c r="H30" s="69"/>
      <c r="I30" s="69"/>
      <c r="J30" s="71"/>
      <c r="K30" s="72"/>
      <c r="L30" s="68"/>
      <c r="M30" s="68"/>
      <c r="N30" s="33"/>
    </row>
    <row r="31" spans="1:14" ht="21.75" customHeight="1">
      <c r="A31" s="73" t="s">
        <v>156</v>
      </c>
      <c r="B31" s="69"/>
      <c r="C31" s="69"/>
      <c r="D31" s="71"/>
      <c r="E31" s="71"/>
      <c r="F31" s="70"/>
      <c r="G31" s="70"/>
      <c r="H31" s="69"/>
      <c r="I31" s="69"/>
      <c r="J31" s="71"/>
      <c r="K31" s="72"/>
      <c r="L31" s="68"/>
      <c r="M31" s="68"/>
      <c r="N31" s="33"/>
    </row>
    <row r="32" spans="1:14" ht="16.5" customHeight="1">
      <c r="A32" s="69" t="s">
        <v>155</v>
      </c>
      <c r="B32" s="69"/>
      <c r="C32" s="69"/>
      <c r="D32" s="71"/>
      <c r="E32" s="71"/>
      <c r="F32" s="70"/>
      <c r="G32" s="70"/>
      <c r="H32" s="69"/>
      <c r="I32" s="69"/>
      <c r="J32" s="71"/>
      <c r="K32" s="72"/>
      <c r="L32" s="68"/>
      <c r="M32" s="68"/>
      <c r="N32" s="33"/>
    </row>
    <row r="33" spans="1:14" ht="23.25" customHeight="1">
      <c r="A33" s="73" t="s">
        <v>142</v>
      </c>
      <c r="B33" s="69"/>
      <c r="C33" s="69"/>
      <c r="D33" s="71"/>
      <c r="E33" s="71"/>
      <c r="F33" s="70"/>
      <c r="G33" s="70"/>
      <c r="H33" s="69"/>
      <c r="I33" s="69"/>
      <c r="J33" s="71"/>
      <c r="K33" s="71"/>
      <c r="L33" s="68"/>
      <c r="M33" s="68"/>
      <c r="N33" s="33"/>
    </row>
    <row r="34" spans="1:14" ht="16.5" customHeight="1" thickBot="1">
      <c r="A34" s="110" t="s">
        <v>102</v>
      </c>
      <c r="B34" s="110"/>
      <c r="C34" s="111"/>
      <c r="D34" s="112"/>
      <c r="E34" s="112"/>
      <c r="F34" s="113"/>
      <c r="G34" s="113"/>
      <c r="H34" s="114"/>
      <c r="I34" s="114"/>
      <c r="J34" s="115"/>
      <c r="K34" s="115"/>
      <c r="L34" s="116"/>
      <c r="M34" s="116"/>
      <c r="N34" s="33"/>
    </row>
    <row r="35" spans="2:11" ht="15.75" customHeight="1" thickTop="1">
      <c r="B35" s="66"/>
      <c r="C35" s="74"/>
      <c r="D35" s="96"/>
      <c r="E35" s="97"/>
      <c r="F35" s="25"/>
      <c r="G35" s="25"/>
      <c r="H35" s="27"/>
      <c r="I35" s="27"/>
      <c r="J35" s="32"/>
      <c r="K35" s="3"/>
    </row>
    <row r="36" spans="1:11" ht="24.75" customHeight="1">
      <c r="A36" s="117" t="s">
        <v>157</v>
      </c>
      <c r="B36" s="66"/>
      <c r="C36" s="74"/>
      <c r="E36" s="97"/>
      <c r="F36" s="25"/>
      <c r="G36" s="25"/>
      <c r="H36" s="27"/>
      <c r="I36" s="27"/>
      <c r="J36" s="32"/>
      <c r="K36" s="3"/>
    </row>
    <row r="37" spans="1:11" ht="19.5" customHeight="1">
      <c r="A37" s="117"/>
      <c r="B37" s="66"/>
      <c r="C37" s="74"/>
      <c r="E37" s="97"/>
      <c r="F37" s="25"/>
      <c r="G37" s="25"/>
      <c r="H37" s="27"/>
      <c r="I37" s="27"/>
      <c r="J37" s="32"/>
      <c r="K37" s="3"/>
    </row>
    <row r="38" spans="1:11" ht="20.25" customHeight="1">
      <c r="A38" s="59"/>
      <c r="B38" s="66"/>
      <c r="C38" s="16" t="s">
        <v>128</v>
      </c>
      <c r="E38" s="97"/>
      <c r="F38" s="25"/>
      <c r="G38" s="25"/>
      <c r="H38" s="27"/>
      <c r="I38" s="27"/>
      <c r="J38" s="32"/>
      <c r="K38" s="3"/>
    </row>
    <row r="39" spans="1:11" ht="24">
      <c r="A39" s="21" t="s">
        <v>85</v>
      </c>
      <c r="B39" s="22"/>
      <c r="C39" s="22"/>
      <c r="D39" s="65"/>
      <c r="F39" s="22"/>
      <c r="G39" s="56" t="s">
        <v>86</v>
      </c>
      <c r="H39" s="22"/>
      <c r="J39" s="3"/>
      <c r="K39" s="3"/>
    </row>
    <row r="40" spans="1:11" ht="18" thickBot="1">
      <c r="A40" s="19" t="s">
        <v>61</v>
      </c>
      <c r="B40" s="19" t="s">
        <v>39</v>
      </c>
      <c r="C40" s="19" t="s">
        <v>40</v>
      </c>
      <c r="D40" s="19" t="s">
        <v>83</v>
      </c>
      <c r="F40" s="19" t="s">
        <v>62</v>
      </c>
      <c r="G40" s="19" t="s">
        <v>63</v>
      </c>
      <c r="H40" s="19" t="s">
        <v>84</v>
      </c>
      <c r="J40" s="3"/>
      <c r="K40" s="3"/>
    </row>
    <row r="41" spans="1:11" ht="18" thickBot="1">
      <c r="A41" s="29">
        <v>0.5</v>
      </c>
      <c r="B41" s="29">
        <v>0.2</v>
      </c>
      <c r="C41" s="29">
        <v>5</v>
      </c>
      <c r="D41" s="29">
        <v>0.5</v>
      </c>
      <c r="F41" s="29">
        <v>0.4</v>
      </c>
      <c r="G41" s="29">
        <v>-0.2</v>
      </c>
      <c r="H41" s="29">
        <v>0.39</v>
      </c>
      <c r="J41" s="3"/>
      <c r="K41" s="3"/>
    </row>
    <row r="42" spans="1:11" ht="17.25">
      <c r="A42" s="25"/>
      <c r="B42" s="3"/>
      <c r="C42" s="3"/>
      <c r="D42" s="26"/>
      <c r="E42" s="25"/>
      <c r="F42" s="25"/>
      <c r="G42" s="3"/>
      <c r="H42" s="18"/>
      <c r="I42" s="6"/>
      <c r="J42" s="6"/>
      <c r="K42" s="3"/>
    </row>
    <row r="44" spans="1:10" ht="22.5">
      <c r="A44" s="120" t="s">
        <v>97</v>
      </c>
      <c r="C44" s="25"/>
      <c r="D44" s="25"/>
      <c r="E44" s="3"/>
      <c r="F44" s="17"/>
      <c r="G44" s="95"/>
      <c r="H44" s="6"/>
      <c r="I44" s="6"/>
      <c r="J44" s="3"/>
    </row>
    <row r="45" spans="1:10" ht="17.25">
      <c r="A45" s="22"/>
      <c r="B45" s="23" t="s">
        <v>87</v>
      </c>
      <c r="C45" s="22"/>
      <c r="D45" s="21"/>
      <c r="E45" s="21"/>
      <c r="F45" s="18"/>
      <c r="G45" s="33"/>
      <c r="H45" s="34"/>
      <c r="I45" s="165"/>
      <c r="J45" s="3"/>
    </row>
    <row r="46" spans="1:10" ht="24.75" thickBot="1">
      <c r="A46" s="57" t="s">
        <v>37</v>
      </c>
      <c r="B46" s="30" t="s">
        <v>62</v>
      </c>
      <c r="C46" s="30" t="s">
        <v>63</v>
      </c>
      <c r="D46" s="19" t="s">
        <v>64</v>
      </c>
      <c r="E46" s="19" t="s">
        <v>0</v>
      </c>
      <c r="F46" s="6"/>
      <c r="G46" s="166"/>
      <c r="H46" s="33"/>
      <c r="I46" s="167"/>
      <c r="J46" s="25"/>
    </row>
    <row r="47" spans="1:9" s="3" customFormat="1" ht="18" thickBot="1">
      <c r="A47" s="29">
        <v>2</v>
      </c>
      <c r="B47" s="30">
        <f>IF($A$47=1,$B$202,$F$41)</f>
        <v>0.4</v>
      </c>
      <c r="C47" s="30">
        <f>IF($A$47=1,$B$203,$G$41)</f>
        <v>-0.2</v>
      </c>
      <c r="D47" s="19">
        <f>IF($A$47=1,-$D$41*$B$47/$C$47,-$H$41*$B$47/$C$47)</f>
        <v>0.7800000000000001</v>
      </c>
      <c r="E47" s="19">
        <f>IF($A$47=1,$D$41,$H$41)</f>
        <v>0.39</v>
      </c>
      <c r="F47" s="6"/>
      <c r="G47" s="168"/>
      <c r="H47" s="61"/>
      <c r="I47" s="25"/>
    </row>
    <row r="48" spans="2:10" s="3" customFormat="1" ht="17.25">
      <c r="B48" s="61"/>
      <c r="C48" s="64"/>
      <c r="D48" s="64"/>
      <c r="E48" s="25"/>
      <c r="G48" s="27"/>
      <c r="I48" s="6"/>
      <c r="J48" s="6"/>
    </row>
    <row r="49" spans="1:7" s="3" customFormat="1" ht="24">
      <c r="A49" s="27" t="s">
        <v>141</v>
      </c>
      <c r="C49" s="6"/>
      <c r="D49" s="6"/>
      <c r="G49" s="27"/>
    </row>
    <row r="50" spans="1:7" s="3" customFormat="1" ht="17.25">
      <c r="A50" s="62" t="s">
        <v>135</v>
      </c>
      <c r="B50" s="22"/>
      <c r="C50" s="63" t="s">
        <v>136</v>
      </c>
      <c r="D50" s="23"/>
      <c r="E50" s="148" t="s">
        <v>140</v>
      </c>
      <c r="F50" s="148"/>
      <c r="G50" s="6"/>
    </row>
    <row r="51" spans="1:6" s="3" customFormat="1" ht="20.25">
      <c r="A51" s="41" t="s">
        <v>65</v>
      </c>
      <c r="B51" s="19" t="s">
        <v>66</v>
      </c>
      <c r="C51" s="19" t="s">
        <v>25</v>
      </c>
      <c r="D51" s="19" t="s">
        <v>26</v>
      </c>
      <c r="E51" s="19" t="s">
        <v>138</v>
      </c>
      <c r="F51" s="19" t="s">
        <v>137</v>
      </c>
    </row>
    <row r="52" spans="1:19" ht="17.25">
      <c r="A52" s="149">
        <v>0</v>
      </c>
      <c r="B52" s="149">
        <v>1</v>
      </c>
      <c r="C52" s="149">
        <v>0</v>
      </c>
      <c r="D52" s="149">
        <v>1</v>
      </c>
      <c r="E52" s="150">
        <v>0</v>
      </c>
      <c r="F52" s="150">
        <v>1</v>
      </c>
      <c r="G52" s="6"/>
      <c r="K52" s="3"/>
      <c r="L52" s="3"/>
      <c r="M52" s="3"/>
      <c r="N52" s="3"/>
      <c r="O52" s="3"/>
      <c r="P52" s="3"/>
      <c r="Q52" s="3"/>
      <c r="R52" s="3"/>
      <c r="S52" s="3"/>
    </row>
    <row r="53" spans="1:19" ht="17.25">
      <c r="A53" s="4" t="s">
        <v>139</v>
      </c>
      <c r="C53" s="4"/>
      <c r="D53" s="4"/>
      <c r="E53" s="4"/>
      <c r="F53" s="6"/>
      <c r="G53" s="6"/>
      <c r="I53" s="6"/>
      <c r="J53" s="6"/>
      <c r="K53" s="3"/>
      <c r="L53" s="3"/>
      <c r="M53" s="3"/>
      <c r="N53" s="3"/>
      <c r="O53" s="3"/>
      <c r="P53" s="3"/>
      <c r="Q53" s="3"/>
      <c r="R53" s="3"/>
      <c r="S53" s="3"/>
    </row>
    <row r="54" spans="1:19" ht="22.5">
      <c r="A54" s="31"/>
      <c r="B54" s="27"/>
      <c r="C54" s="4"/>
      <c r="D54" s="4"/>
      <c r="E54" s="4"/>
      <c r="F54" s="4"/>
      <c r="G54" s="6"/>
      <c r="H54" s="6"/>
      <c r="I54" s="6"/>
      <c r="J54" s="6"/>
      <c r="K54" s="3"/>
      <c r="L54" s="3"/>
      <c r="M54" s="3"/>
      <c r="N54" s="3"/>
      <c r="O54" s="3"/>
      <c r="P54" s="3"/>
      <c r="Q54" s="3"/>
      <c r="R54" s="3"/>
      <c r="S54" s="3"/>
    </row>
    <row r="55" spans="1:19" ht="27">
      <c r="A55" s="122" t="s">
        <v>117</v>
      </c>
      <c r="L55" s="3"/>
      <c r="M55" s="3"/>
      <c r="N55" s="3"/>
      <c r="O55" s="3"/>
      <c r="P55" s="3"/>
      <c r="Q55" s="3"/>
      <c r="R55" s="3"/>
      <c r="S55" s="3"/>
    </row>
    <row r="56" spans="1:19" ht="22.5">
      <c r="A56" s="16"/>
      <c r="B56" s="12"/>
      <c r="C56" s="6"/>
      <c r="D56" s="6"/>
      <c r="E56" s="6"/>
      <c r="F56" s="6"/>
      <c r="G56" s="6"/>
      <c r="H56" s="6"/>
      <c r="I56" s="6"/>
      <c r="J56" s="6"/>
      <c r="K56" s="3"/>
      <c r="L56" s="3"/>
      <c r="M56" s="3"/>
      <c r="N56" s="3"/>
      <c r="O56" s="3"/>
      <c r="P56" s="3"/>
      <c r="Q56" s="3"/>
      <c r="R56" s="3"/>
      <c r="S56" s="3"/>
    </row>
    <row r="57" spans="1:19" ht="17.25">
      <c r="A57" s="6"/>
      <c r="B57" s="9"/>
      <c r="C57" s="6"/>
      <c r="D57" s="6"/>
      <c r="E57" s="6"/>
      <c r="F57" s="6"/>
      <c r="G57" s="6"/>
      <c r="H57" s="6"/>
      <c r="I57" s="6"/>
      <c r="J57" s="6"/>
      <c r="K57" s="3"/>
      <c r="L57" s="3"/>
      <c r="M57" s="3"/>
      <c r="N57" s="3"/>
      <c r="O57" s="3"/>
      <c r="P57" s="3"/>
      <c r="Q57" s="3"/>
      <c r="R57" s="3"/>
      <c r="S57" s="3"/>
    </row>
    <row r="58" spans="1:10" s="3" customFormat="1" ht="17.25">
      <c r="A58" s="6"/>
      <c r="B58" s="12"/>
      <c r="C58" s="6"/>
      <c r="D58" s="6"/>
      <c r="E58" s="6"/>
      <c r="F58" s="6"/>
      <c r="G58" s="6"/>
      <c r="H58" s="6"/>
      <c r="I58" s="6"/>
      <c r="J58" s="6"/>
    </row>
    <row r="59" spans="1:19" ht="17.25">
      <c r="A59" s="6"/>
      <c r="B59" s="10"/>
      <c r="C59" s="6"/>
      <c r="D59" s="6"/>
      <c r="E59" s="6"/>
      <c r="F59" s="6"/>
      <c r="G59" s="6"/>
      <c r="H59" s="6"/>
      <c r="I59" s="6"/>
      <c r="J59" s="6"/>
      <c r="K59" s="3"/>
      <c r="L59" s="3"/>
      <c r="M59" s="3"/>
      <c r="N59" s="3"/>
      <c r="O59" s="3"/>
      <c r="P59" s="3"/>
      <c r="Q59" s="3"/>
      <c r="R59" s="3"/>
      <c r="S59" s="3"/>
    </row>
    <row r="60" spans="1:19" ht="17.25">
      <c r="A60" s="6"/>
      <c r="B60" s="6"/>
      <c r="C60" s="6"/>
      <c r="D60" s="6"/>
      <c r="E60" s="6"/>
      <c r="F60" s="6"/>
      <c r="G60" s="6"/>
      <c r="H60" s="6"/>
      <c r="I60" s="6"/>
      <c r="J60" s="6"/>
      <c r="K60" s="3"/>
      <c r="L60" s="3"/>
      <c r="M60" s="3"/>
      <c r="N60" s="3"/>
      <c r="O60" s="3"/>
      <c r="P60" s="3"/>
      <c r="Q60" s="3"/>
      <c r="R60" s="3"/>
      <c r="S60" s="3"/>
    </row>
    <row r="61" spans="1:19" ht="22.5">
      <c r="A61" s="16"/>
      <c r="B61" s="6"/>
      <c r="C61" s="6"/>
      <c r="D61" s="6"/>
      <c r="E61" s="6"/>
      <c r="F61" s="6"/>
      <c r="G61" s="6"/>
      <c r="H61" s="6"/>
      <c r="I61" s="6"/>
      <c r="J61" s="6"/>
      <c r="K61" s="3"/>
      <c r="L61" s="3"/>
      <c r="M61" s="3"/>
      <c r="N61" s="3"/>
      <c r="O61" s="3"/>
      <c r="P61" s="3"/>
      <c r="Q61" s="3"/>
      <c r="R61" s="3"/>
      <c r="S61" s="3"/>
    </row>
    <row r="62" spans="1:19" ht="17.25">
      <c r="A62" s="6"/>
      <c r="B62" s="9"/>
      <c r="C62" s="6"/>
      <c r="D62" s="6"/>
      <c r="E62" s="6"/>
      <c r="F62" s="6"/>
      <c r="G62" s="6"/>
      <c r="H62" s="6"/>
      <c r="I62" s="6"/>
      <c r="J62" s="6"/>
      <c r="K62" s="3"/>
      <c r="L62" s="3"/>
      <c r="M62" s="3"/>
      <c r="N62" s="3"/>
      <c r="O62" s="3"/>
      <c r="P62" s="3"/>
      <c r="Q62" s="3"/>
      <c r="R62" s="3"/>
      <c r="S62" s="3"/>
    </row>
    <row r="63" spans="1:19" ht="17.25">
      <c r="A63" s="6"/>
      <c r="B63" s="9"/>
      <c r="C63" s="6"/>
      <c r="D63" s="6"/>
      <c r="E63" s="6"/>
      <c r="F63" s="6"/>
      <c r="G63" s="6"/>
      <c r="H63" s="6"/>
      <c r="I63" s="6"/>
      <c r="J63" s="6"/>
      <c r="K63" s="3"/>
      <c r="L63" s="3"/>
      <c r="M63" s="3"/>
      <c r="N63" s="3"/>
      <c r="O63" s="3"/>
      <c r="P63" s="3"/>
      <c r="Q63" s="3"/>
      <c r="R63" s="3"/>
      <c r="S63" s="3"/>
    </row>
    <row r="64" spans="1:19" ht="17.25">
      <c r="A64" s="6"/>
      <c r="B64" s="12"/>
      <c r="C64" s="6"/>
      <c r="D64" s="6"/>
      <c r="E64" s="6"/>
      <c r="F64" s="6"/>
      <c r="G64" s="6"/>
      <c r="H64" s="6"/>
      <c r="I64" s="6"/>
      <c r="J64" s="6"/>
      <c r="K64" s="3"/>
      <c r="L64" s="3"/>
      <c r="M64" s="3"/>
      <c r="N64" s="3"/>
      <c r="O64" s="3"/>
      <c r="P64" s="3"/>
      <c r="Q64" s="3"/>
      <c r="R64" s="3"/>
      <c r="S64" s="3"/>
    </row>
    <row r="65" spans="1:19" ht="22.5">
      <c r="A65" s="17"/>
      <c r="B65" s="12"/>
      <c r="C65" s="6"/>
      <c r="D65" s="6"/>
      <c r="E65" s="6"/>
      <c r="F65" s="6"/>
      <c r="G65" s="6"/>
      <c r="H65" s="6"/>
      <c r="I65" s="6"/>
      <c r="J65" s="6"/>
      <c r="K65" s="3"/>
      <c r="L65" s="3"/>
      <c r="M65" s="3"/>
      <c r="N65" s="3"/>
      <c r="O65" s="3"/>
      <c r="P65" s="3"/>
      <c r="Q65" s="3"/>
      <c r="R65" s="3"/>
      <c r="S65" s="3"/>
    </row>
    <row r="66" spans="1:19" ht="17.25">
      <c r="A66" s="6"/>
      <c r="B66" s="9"/>
      <c r="C66" s="6"/>
      <c r="D66" s="6"/>
      <c r="E66" s="6"/>
      <c r="F66" s="6"/>
      <c r="G66" s="6"/>
      <c r="H66" s="6"/>
      <c r="I66" s="6"/>
      <c r="J66" s="6"/>
      <c r="K66" s="3"/>
      <c r="L66" s="3"/>
      <c r="M66" s="3"/>
      <c r="N66" s="3"/>
      <c r="O66" s="3"/>
      <c r="P66" s="3"/>
      <c r="Q66" s="3"/>
      <c r="R66" s="3"/>
      <c r="S66" s="3"/>
    </row>
    <row r="67" spans="1:19" ht="17.25">
      <c r="A67" s="6"/>
      <c r="B67" s="9"/>
      <c r="C67" s="6"/>
      <c r="D67" s="6"/>
      <c r="E67" s="6"/>
      <c r="F67" s="6"/>
      <c r="G67" s="6"/>
      <c r="H67" s="6"/>
      <c r="I67" s="6"/>
      <c r="J67" s="6"/>
      <c r="K67" s="3"/>
      <c r="L67" s="3"/>
      <c r="M67" s="3"/>
      <c r="N67" s="3"/>
      <c r="O67" s="3"/>
      <c r="P67" s="3"/>
      <c r="Q67" s="3"/>
      <c r="R67" s="3"/>
      <c r="S67" s="3"/>
    </row>
    <row r="68" spans="2:5" ht="15">
      <c r="B68" s="1"/>
      <c r="E68" s="2"/>
    </row>
    <row r="69" ht="12.75">
      <c r="B69" s="1"/>
    </row>
    <row r="70" ht="12.75">
      <c r="B70" s="1"/>
    </row>
    <row r="71" ht="12.75">
      <c r="B71" s="1"/>
    </row>
    <row r="72" ht="12.75">
      <c r="B72" s="1"/>
    </row>
    <row r="73" ht="12.75">
      <c r="B73" s="1"/>
    </row>
    <row r="74" ht="12.75">
      <c r="B74" s="1"/>
    </row>
    <row r="75" ht="12.75">
      <c r="B75" s="1"/>
    </row>
    <row r="76" ht="12.75">
      <c r="B76" s="1"/>
    </row>
    <row r="77" ht="12.75">
      <c r="B77" s="1"/>
    </row>
    <row r="78" ht="12.75">
      <c r="B78" s="1"/>
    </row>
    <row r="79" ht="12.75">
      <c r="B79" s="1"/>
    </row>
    <row r="80" ht="12.75">
      <c r="B80" s="1"/>
    </row>
    <row r="81" ht="12.75">
      <c r="B81" s="1"/>
    </row>
    <row r="82" ht="12.75">
      <c r="B82" s="1"/>
    </row>
    <row r="83" ht="12.75">
      <c r="B83" s="1"/>
    </row>
    <row r="84" ht="12.75">
      <c r="B84" s="1"/>
    </row>
    <row r="85" ht="12.75">
      <c r="B85" s="1"/>
    </row>
    <row r="86" ht="12.75">
      <c r="B86" s="1"/>
    </row>
    <row r="87" ht="12.75">
      <c r="B87" s="1"/>
    </row>
    <row r="88" ht="12.75">
      <c r="B88" s="1"/>
    </row>
    <row r="89" ht="12.75">
      <c r="B89" s="1"/>
    </row>
    <row r="90" ht="12.75">
      <c r="B90" s="1"/>
    </row>
    <row r="91" ht="12.75">
      <c r="B91" s="1"/>
    </row>
    <row r="92" ht="12.75">
      <c r="B92" s="1"/>
    </row>
    <row r="93" ht="12.75">
      <c r="B93" s="1"/>
    </row>
    <row r="94" ht="12.75">
      <c r="B94" s="1"/>
    </row>
    <row r="95" ht="12.75">
      <c r="B95" s="1"/>
    </row>
    <row r="96" ht="12.75">
      <c r="B96" s="1"/>
    </row>
    <row r="97" ht="12.75">
      <c r="B97" s="1"/>
    </row>
    <row r="98" ht="12.75">
      <c r="B98" s="1"/>
    </row>
    <row r="99" ht="12.75">
      <c r="B99" s="1"/>
    </row>
    <row r="100" ht="12.75">
      <c r="B100" s="1"/>
    </row>
    <row r="101" ht="12.75">
      <c r="B101" s="1"/>
    </row>
    <row r="102" ht="12.75">
      <c r="B102" s="1"/>
    </row>
    <row r="103" ht="12.75">
      <c r="B103" s="1"/>
    </row>
    <row r="104" spans="2:12" ht="17.25">
      <c r="B104" s="1"/>
      <c r="G104" s="162"/>
      <c r="H104" s="164" t="s">
        <v>166</v>
      </c>
      <c r="J104" s="162"/>
      <c r="K104" s="162"/>
      <c r="L104" s="162"/>
    </row>
    <row r="105" spans="2:12" ht="13.5">
      <c r="B105" s="1"/>
      <c r="G105" s="163"/>
      <c r="H105" s="163" t="s">
        <v>164</v>
      </c>
      <c r="I105" s="163">
        <f>$B$205</f>
        <v>1.2675000000000003</v>
      </c>
      <c r="J105" s="163" t="s">
        <v>163</v>
      </c>
      <c r="K105" s="163">
        <f>$D$47</f>
        <v>0.7800000000000001</v>
      </c>
      <c r="L105" s="162"/>
    </row>
    <row r="106" ht="12.75">
      <c r="B106" s="1"/>
    </row>
    <row r="107" ht="12.75">
      <c r="B107" s="1"/>
    </row>
    <row r="108" spans="1:2" ht="27">
      <c r="A108" s="123" t="s">
        <v>123</v>
      </c>
      <c r="B108" s="1"/>
    </row>
    <row r="109" spans="1:8" ht="12.75">
      <c r="A109" s="215"/>
      <c r="B109" s="215"/>
      <c r="C109" s="215"/>
      <c r="D109" s="215"/>
      <c r="E109" s="215"/>
      <c r="F109" s="215"/>
      <c r="G109" s="215"/>
      <c r="H109" s="215"/>
    </row>
    <row r="110" spans="1:8" ht="12.75">
      <c r="A110" s="215"/>
      <c r="B110" s="215"/>
      <c r="C110" s="215"/>
      <c r="D110" s="215"/>
      <c r="E110" s="215"/>
      <c r="F110" s="215"/>
      <c r="G110" s="215"/>
      <c r="H110" s="215"/>
    </row>
    <row r="111" spans="1:8" ht="12.75">
      <c r="A111" s="215"/>
      <c r="B111" s="215"/>
      <c r="C111" s="215"/>
      <c r="D111" s="215"/>
      <c r="E111" s="215"/>
      <c r="F111" s="215"/>
      <c r="G111" s="215"/>
      <c r="H111" s="215"/>
    </row>
    <row r="112" spans="1:8" ht="12.75">
      <c r="A112" s="215"/>
      <c r="B112" s="215"/>
      <c r="C112" s="215"/>
      <c r="D112" s="215"/>
      <c r="E112" s="215"/>
      <c r="F112" s="215"/>
      <c r="G112" s="215"/>
      <c r="H112" s="215"/>
    </row>
    <row r="113" spans="1:8" ht="12.75">
      <c r="A113" s="215"/>
      <c r="B113" s="215"/>
      <c r="C113" s="215"/>
      <c r="D113" s="215"/>
      <c r="E113" s="215"/>
      <c r="F113" s="215"/>
      <c r="G113" s="215"/>
      <c r="H113" s="215"/>
    </row>
    <row r="114" spans="1:8" ht="12.75">
      <c r="A114" s="215"/>
      <c r="B114" s="215"/>
      <c r="C114" s="215"/>
      <c r="D114" s="215"/>
      <c r="E114" s="215"/>
      <c r="F114" s="215"/>
      <c r="G114" s="215"/>
      <c r="H114" s="215"/>
    </row>
    <row r="115" spans="1:8" ht="12.75">
      <c r="A115" s="215"/>
      <c r="B115" s="215"/>
      <c r="C115" s="215"/>
      <c r="D115" s="215"/>
      <c r="E115" s="215"/>
      <c r="F115" s="215"/>
      <c r="G115" s="215"/>
      <c r="H115" s="215"/>
    </row>
    <row r="116" spans="1:8" ht="12.75">
      <c r="A116" s="215"/>
      <c r="B116" s="215"/>
      <c r="C116" s="215"/>
      <c r="D116" s="215"/>
      <c r="E116" s="215"/>
      <c r="F116" s="215"/>
      <c r="G116" s="215"/>
      <c r="H116" s="215"/>
    </row>
    <row r="117" spans="1:8" ht="12.75">
      <c r="A117" s="215"/>
      <c r="B117" s="215"/>
      <c r="C117" s="215"/>
      <c r="D117" s="215"/>
      <c r="E117" s="215"/>
      <c r="F117" s="215"/>
      <c r="G117" s="215"/>
      <c r="H117" s="215"/>
    </row>
    <row r="118" spans="1:8" ht="12.75">
      <c r="A118" s="215"/>
      <c r="B118" s="215"/>
      <c r="C118" s="215"/>
      <c r="D118" s="215"/>
      <c r="E118" s="215"/>
      <c r="F118" s="215"/>
      <c r="G118" s="215"/>
      <c r="H118" s="215"/>
    </row>
    <row r="119" spans="1:8" ht="12.75">
      <c r="A119" s="215"/>
      <c r="B119" s="215"/>
      <c r="C119" s="215"/>
      <c r="D119" s="215"/>
      <c r="E119" s="215"/>
      <c r="F119" s="215"/>
      <c r="G119" s="215"/>
      <c r="H119" s="215"/>
    </row>
    <row r="120" spans="1:8" ht="12.75">
      <c r="A120" s="215"/>
      <c r="B120" s="215"/>
      <c r="C120" s="215"/>
      <c r="D120" s="215"/>
      <c r="E120" s="215"/>
      <c r="F120" s="215"/>
      <c r="G120" s="215"/>
      <c r="H120" s="215"/>
    </row>
    <row r="121" spans="1:8" ht="12.75">
      <c r="A121" s="215"/>
      <c r="B121" s="215"/>
      <c r="C121" s="215"/>
      <c r="D121" s="215"/>
      <c r="E121" s="215"/>
      <c r="F121" s="215"/>
      <c r="G121" s="215"/>
      <c r="H121" s="215"/>
    </row>
    <row r="122" spans="1:8" ht="12.75">
      <c r="A122" s="215"/>
      <c r="B122" s="215"/>
      <c r="C122" s="215"/>
      <c r="D122" s="215"/>
      <c r="E122" s="215"/>
      <c r="F122" s="215"/>
      <c r="G122" s="215"/>
      <c r="H122" s="215"/>
    </row>
    <row r="123" spans="1:8" ht="12.75">
      <c r="A123" s="215"/>
      <c r="B123" s="215"/>
      <c r="C123" s="215"/>
      <c r="D123" s="215"/>
      <c r="E123" s="215"/>
      <c r="F123" s="215"/>
      <c r="G123" s="215"/>
      <c r="H123" s="215"/>
    </row>
    <row r="124" spans="1:8" ht="12.75">
      <c r="A124" s="215"/>
      <c r="B124" s="215"/>
      <c r="C124" s="215"/>
      <c r="D124" s="215"/>
      <c r="E124" s="215"/>
      <c r="F124" s="215"/>
      <c r="G124" s="215"/>
      <c r="H124" s="215"/>
    </row>
    <row r="125" spans="1:8" ht="12.75">
      <c r="A125" s="215"/>
      <c r="B125" s="215"/>
      <c r="C125" s="215"/>
      <c r="D125" s="215"/>
      <c r="E125" s="215"/>
      <c r="F125" s="215"/>
      <c r="G125" s="215"/>
      <c r="H125" s="215"/>
    </row>
    <row r="126" spans="1:8" ht="12.75">
      <c r="A126" s="215"/>
      <c r="B126" s="215"/>
      <c r="C126" s="215"/>
      <c r="D126" s="215"/>
      <c r="E126" s="215"/>
      <c r="F126" s="215"/>
      <c r="G126" s="215"/>
      <c r="H126" s="215"/>
    </row>
    <row r="127" spans="1:8" ht="12.75">
      <c r="A127" s="215"/>
      <c r="B127" s="215"/>
      <c r="C127" s="215"/>
      <c r="D127" s="215"/>
      <c r="E127" s="215"/>
      <c r="F127" s="215"/>
      <c r="G127" s="215"/>
      <c r="H127" s="215"/>
    </row>
    <row r="128" spans="1:9" ht="12.75">
      <c r="A128" s="215"/>
      <c r="B128" s="215"/>
      <c r="C128" s="215"/>
      <c r="D128" s="215"/>
      <c r="E128" s="215"/>
      <c r="F128" s="215"/>
      <c r="G128" s="215"/>
      <c r="H128" s="215"/>
      <c r="I128" s="33"/>
    </row>
    <row r="129" spans="1:9" ht="12.75">
      <c r="A129" s="215"/>
      <c r="B129" s="215"/>
      <c r="C129" s="215"/>
      <c r="D129" s="215"/>
      <c r="E129" s="215"/>
      <c r="F129" s="215"/>
      <c r="G129" s="215"/>
      <c r="H129" s="215"/>
      <c r="I129" s="33"/>
    </row>
    <row r="130" spans="1:9" ht="12.75">
      <c r="A130" s="215"/>
      <c r="B130" s="215"/>
      <c r="C130" s="215"/>
      <c r="D130" s="215"/>
      <c r="E130" s="215"/>
      <c r="F130" s="215"/>
      <c r="G130" s="215"/>
      <c r="H130" s="215"/>
      <c r="I130" s="33"/>
    </row>
    <row r="131" spans="1:9" ht="12.75">
      <c r="A131" s="215"/>
      <c r="B131" s="215"/>
      <c r="C131" s="215"/>
      <c r="D131" s="215"/>
      <c r="E131" s="215"/>
      <c r="F131" s="215"/>
      <c r="G131" s="215"/>
      <c r="H131" s="215"/>
      <c r="I131" s="33"/>
    </row>
    <row r="132" spans="1:9" ht="12.75">
      <c r="A132" s="215"/>
      <c r="B132" s="215"/>
      <c r="C132" s="215"/>
      <c r="D132" s="215"/>
      <c r="E132" s="215"/>
      <c r="F132" s="215"/>
      <c r="G132" s="215"/>
      <c r="H132" s="215"/>
      <c r="I132" s="33"/>
    </row>
    <row r="133" spans="1:9" ht="12.75">
      <c r="A133" s="215"/>
      <c r="B133" s="215"/>
      <c r="C133" s="215"/>
      <c r="D133" s="215"/>
      <c r="E133" s="215"/>
      <c r="F133" s="215"/>
      <c r="G133" s="215"/>
      <c r="H133" s="215"/>
      <c r="I133" s="33"/>
    </row>
    <row r="134" spans="1:9" ht="12.75">
      <c r="A134" s="215"/>
      <c r="B134" s="215"/>
      <c r="C134" s="215"/>
      <c r="D134" s="215"/>
      <c r="E134" s="215"/>
      <c r="F134" s="215"/>
      <c r="G134" s="215"/>
      <c r="H134" s="215"/>
      <c r="I134" s="33"/>
    </row>
    <row r="135" spans="1:9" ht="12.75">
      <c r="A135" s="215"/>
      <c r="B135" s="215"/>
      <c r="C135" s="215"/>
      <c r="D135" s="215"/>
      <c r="E135" s="215"/>
      <c r="F135" s="215"/>
      <c r="G135" s="215"/>
      <c r="H135" s="215"/>
      <c r="I135" s="33"/>
    </row>
    <row r="136" spans="1:9" ht="12.75">
      <c r="A136" s="215"/>
      <c r="B136" s="215"/>
      <c r="C136" s="215"/>
      <c r="D136" s="215"/>
      <c r="E136" s="215"/>
      <c r="F136" s="215"/>
      <c r="G136" s="215"/>
      <c r="H136" s="215"/>
      <c r="I136" s="33"/>
    </row>
    <row r="137" spans="1:9" ht="12.75">
      <c r="A137" s="215"/>
      <c r="B137" s="215"/>
      <c r="C137" s="215"/>
      <c r="D137" s="215"/>
      <c r="E137" s="215"/>
      <c r="F137" s="215"/>
      <c r="G137" s="215"/>
      <c r="H137" s="215"/>
      <c r="I137" s="33"/>
    </row>
    <row r="138" spans="1:9" ht="12.75">
      <c r="A138" s="215"/>
      <c r="B138" s="215"/>
      <c r="C138" s="215"/>
      <c r="D138" s="215"/>
      <c r="E138" s="215"/>
      <c r="F138" s="215"/>
      <c r="G138" s="215"/>
      <c r="H138" s="215"/>
      <c r="I138" s="33"/>
    </row>
    <row r="139" spans="1:9" ht="12.75">
      <c r="A139" s="215"/>
      <c r="B139" s="215"/>
      <c r="C139" s="215"/>
      <c r="D139" s="215"/>
      <c r="E139" s="215"/>
      <c r="F139" s="215"/>
      <c r="G139" s="215"/>
      <c r="H139" s="215"/>
      <c r="I139" s="33"/>
    </row>
    <row r="140" spans="1:9" ht="12.75">
      <c r="A140" s="215"/>
      <c r="B140" s="215"/>
      <c r="C140" s="215"/>
      <c r="D140" s="215"/>
      <c r="E140" s="215"/>
      <c r="F140" s="215"/>
      <c r="G140" s="215"/>
      <c r="H140" s="215"/>
      <c r="I140" s="33"/>
    </row>
    <row r="141" spans="1:9" ht="12.75">
      <c r="A141" s="215"/>
      <c r="B141" s="215"/>
      <c r="C141" s="215"/>
      <c r="D141" s="215"/>
      <c r="E141" s="215"/>
      <c r="F141" s="215"/>
      <c r="G141" s="215"/>
      <c r="H141" s="215"/>
      <c r="I141" s="33"/>
    </row>
    <row r="142" spans="1:9" ht="12.75">
      <c r="A142" s="215"/>
      <c r="B142" s="215"/>
      <c r="C142" s="215"/>
      <c r="D142" s="215"/>
      <c r="E142" s="215"/>
      <c r="F142" s="215"/>
      <c r="G142" s="215"/>
      <c r="H142" s="215"/>
      <c r="I142" s="33"/>
    </row>
    <row r="143" spans="1:9" ht="12.75">
      <c r="A143" s="215"/>
      <c r="B143" s="215"/>
      <c r="C143" s="215"/>
      <c r="D143" s="215"/>
      <c r="E143" s="215"/>
      <c r="F143" s="215"/>
      <c r="G143" s="215"/>
      <c r="H143" s="215"/>
      <c r="I143" s="33"/>
    </row>
    <row r="144" spans="1:9" ht="12.75">
      <c r="A144" s="215"/>
      <c r="B144" s="215"/>
      <c r="C144" s="215"/>
      <c r="D144" s="215"/>
      <c r="E144" s="215"/>
      <c r="F144" s="215"/>
      <c r="G144" s="215"/>
      <c r="H144" s="215"/>
      <c r="I144" s="33"/>
    </row>
    <row r="145" spans="1:9" ht="12.75">
      <c r="A145" s="215"/>
      <c r="B145" s="215"/>
      <c r="C145" s="215"/>
      <c r="D145" s="215"/>
      <c r="E145" s="215"/>
      <c r="F145" s="215"/>
      <c r="G145" s="215"/>
      <c r="H145" s="215"/>
      <c r="I145" s="33"/>
    </row>
    <row r="146" spans="1:9" ht="12.75">
      <c r="A146" s="215"/>
      <c r="B146" s="215"/>
      <c r="C146" s="215"/>
      <c r="D146" s="215"/>
      <c r="E146" s="215"/>
      <c r="F146" s="215"/>
      <c r="G146" s="215"/>
      <c r="H146" s="215"/>
      <c r="I146" s="33"/>
    </row>
    <row r="147" spans="1:9" ht="12.75">
      <c r="A147" s="215"/>
      <c r="B147" s="215"/>
      <c r="C147" s="215"/>
      <c r="D147" s="215"/>
      <c r="E147" s="215"/>
      <c r="F147" s="215"/>
      <c r="G147" s="215"/>
      <c r="H147" s="215"/>
      <c r="I147" s="33"/>
    </row>
    <row r="148" spans="1:9" ht="12.75">
      <c r="A148" s="215"/>
      <c r="B148" s="215"/>
      <c r="C148" s="215"/>
      <c r="D148" s="215"/>
      <c r="E148" s="215"/>
      <c r="F148" s="215"/>
      <c r="G148" s="215"/>
      <c r="H148" s="215"/>
      <c r="I148" s="33"/>
    </row>
    <row r="149" spans="1:9" ht="12.75">
      <c r="A149" s="215"/>
      <c r="B149" s="215"/>
      <c r="C149" s="215"/>
      <c r="D149" s="215"/>
      <c r="E149" s="215"/>
      <c r="F149" s="215"/>
      <c r="G149" s="215"/>
      <c r="H149" s="215"/>
      <c r="I149" s="33"/>
    </row>
    <row r="150" spans="1:9" ht="12.75">
      <c r="A150" s="215"/>
      <c r="B150" s="215"/>
      <c r="C150" s="215"/>
      <c r="D150" s="215"/>
      <c r="E150" s="215"/>
      <c r="F150" s="215"/>
      <c r="G150" s="215"/>
      <c r="H150" s="215"/>
      <c r="I150" s="33"/>
    </row>
    <row r="151" spans="1:9" ht="12.75">
      <c r="A151" s="215"/>
      <c r="B151" s="215"/>
      <c r="C151" s="215"/>
      <c r="D151" s="215"/>
      <c r="E151" s="215"/>
      <c r="F151" s="215"/>
      <c r="G151" s="215"/>
      <c r="H151" s="215"/>
      <c r="I151" s="33"/>
    </row>
    <row r="152" spans="1:9" ht="12.75">
      <c r="A152" s="215"/>
      <c r="B152" s="215"/>
      <c r="C152" s="215"/>
      <c r="D152" s="215"/>
      <c r="E152" s="215"/>
      <c r="F152" s="215"/>
      <c r="G152" s="215"/>
      <c r="H152" s="215"/>
      <c r="I152" s="33"/>
    </row>
    <row r="153" spans="1:9" ht="12.75">
      <c r="A153" s="215"/>
      <c r="B153" s="215"/>
      <c r="C153" s="215"/>
      <c r="D153" s="215"/>
      <c r="E153" s="215"/>
      <c r="F153" s="215"/>
      <c r="G153" s="215"/>
      <c r="H153" s="215"/>
      <c r="I153" s="33"/>
    </row>
    <row r="154" spans="1:9" ht="12.75">
      <c r="A154" s="215"/>
      <c r="B154" s="215"/>
      <c r="C154" s="215"/>
      <c r="D154" s="215"/>
      <c r="E154" s="215"/>
      <c r="F154" s="215"/>
      <c r="G154" s="215"/>
      <c r="H154" s="215"/>
      <c r="I154" s="33"/>
    </row>
    <row r="155" spans="1:9" ht="12.75">
      <c r="A155" s="215"/>
      <c r="B155" s="215"/>
      <c r="C155" s="215"/>
      <c r="D155" s="215"/>
      <c r="E155" s="215"/>
      <c r="F155" s="215"/>
      <c r="G155" s="215"/>
      <c r="H155" s="215"/>
      <c r="I155" s="33"/>
    </row>
    <row r="156" spans="1:9" ht="12.75">
      <c r="A156" s="215"/>
      <c r="B156" s="215"/>
      <c r="C156" s="215"/>
      <c r="D156" s="215"/>
      <c r="E156" s="215"/>
      <c r="F156" s="215"/>
      <c r="G156" s="215"/>
      <c r="H156" s="215"/>
      <c r="I156" s="33"/>
    </row>
    <row r="157" spans="1:9" ht="12.75">
      <c r="A157" s="215"/>
      <c r="B157" s="215"/>
      <c r="C157" s="215"/>
      <c r="D157" s="215"/>
      <c r="E157" s="215"/>
      <c r="F157" s="215"/>
      <c r="G157" s="215"/>
      <c r="H157" s="215"/>
      <c r="I157" s="33"/>
    </row>
    <row r="158" spans="1:9" ht="12.75">
      <c r="A158" s="215"/>
      <c r="B158" s="215"/>
      <c r="C158" s="215"/>
      <c r="D158" s="215"/>
      <c r="E158" s="215"/>
      <c r="F158" s="215"/>
      <c r="G158" s="215"/>
      <c r="H158" s="215"/>
      <c r="I158" s="33"/>
    </row>
    <row r="159" spans="1:9" ht="12.75">
      <c r="A159" s="215"/>
      <c r="B159" s="215"/>
      <c r="C159" s="215"/>
      <c r="D159" s="215"/>
      <c r="E159" s="215"/>
      <c r="F159" s="215"/>
      <c r="G159" s="215"/>
      <c r="H159" s="215"/>
      <c r="I159" s="33"/>
    </row>
    <row r="160" spans="1:9" ht="12.75">
      <c r="A160" s="215"/>
      <c r="B160" s="215"/>
      <c r="C160" s="215"/>
      <c r="D160" s="215"/>
      <c r="E160" s="215"/>
      <c r="F160" s="215"/>
      <c r="G160" s="215"/>
      <c r="H160" s="215"/>
      <c r="I160" s="33"/>
    </row>
    <row r="161" spans="1:9" ht="12.75">
      <c r="A161" s="215"/>
      <c r="B161" s="215"/>
      <c r="C161" s="215"/>
      <c r="D161" s="215"/>
      <c r="E161" s="215"/>
      <c r="F161" s="215"/>
      <c r="G161" s="215"/>
      <c r="H161" s="215"/>
      <c r="I161" s="33"/>
    </row>
    <row r="162" spans="1:9" ht="12.75">
      <c r="A162" s="215"/>
      <c r="B162" s="215"/>
      <c r="C162" s="215"/>
      <c r="D162" s="215"/>
      <c r="E162" s="215"/>
      <c r="F162" s="215"/>
      <c r="G162" s="215"/>
      <c r="H162" s="215"/>
      <c r="I162" s="33"/>
    </row>
    <row r="163" spans="1:9" ht="12.75">
      <c r="A163" s="215"/>
      <c r="B163" s="215"/>
      <c r="C163" s="215"/>
      <c r="D163" s="215"/>
      <c r="E163" s="215"/>
      <c r="F163" s="215"/>
      <c r="G163" s="215"/>
      <c r="H163" s="215"/>
      <c r="I163" s="33"/>
    </row>
    <row r="164" spans="1:9" ht="12.75">
      <c r="A164" s="215"/>
      <c r="B164" s="215"/>
      <c r="C164" s="215"/>
      <c r="D164" s="215"/>
      <c r="E164" s="215"/>
      <c r="F164" s="215"/>
      <c r="G164" s="215"/>
      <c r="H164" s="215"/>
      <c r="I164" s="33"/>
    </row>
    <row r="165" spans="1:9" ht="12.75">
      <c r="A165" s="215"/>
      <c r="B165" s="215"/>
      <c r="C165" s="215"/>
      <c r="D165" s="215"/>
      <c r="E165" s="215"/>
      <c r="F165" s="215"/>
      <c r="G165" s="215"/>
      <c r="H165" s="215"/>
      <c r="I165" s="33"/>
    </row>
    <row r="166" spans="1:9" ht="12.75">
      <c r="A166" s="215"/>
      <c r="B166" s="215"/>
      <c r="C166" s="215"/>
      <c r="D166" s="215"/>
      <c r="E166" s="215"/>
      <c r="F166" s="215"/>
      <c r="G166" s="215"/>
      <c r="H166" s="215"/>
      <c r="I166" s="33"/>
    </row>
    <row r="167" spans="1:9" ht="12.75">
      <c r="A167" s="215"/>
      <c r="B167" s="215"/>
      <c r="C167" s="215"/>
      <c r="D167" s="215"/>
      <c r="E167" s="215"/>
      <c r="F167" s="215"/>
      <c r="G167" s="215"/>
      <c r="H167" s="215"/>
      <c r="I167" s="33"/>
    </row>
    <row r="168" spans="1:8" ht="12.75">
      <c r="A168" s="215"/>
      <c r="B168" s="215"/>
      <c r="C168" s="215"/>
      <c r="D168" s="215"/>
      <c r="E168" s="215"/>
      <c r="F168" s="215"/>
      <c r="G168" s="215"/>
      <c r="H168" s="215"/>
    </row>
    <row r="169" spans="1:8" ht="12.75">
      <c r="A169" s="215"/>
      <c r="B169" s="215"/>
      <c r="C169" s="215"/>
      <c r="D169" s="215"/>
      <c r="E169" s="215"/>
      <c r="F169" s="215"/>
      <c r="G169" s="215"/>
      <c r="H169" s="215"/>
    </row>
    <row r="170" spans="1:8" ht="12.75">
      <c r="A170" s="215"/>
      <c r="B170" s="215"/>
      <c r="C170" s="215"/>
      <c r="D170" s="215"/>
      <c r="E170" s="215"/>
      <c r="F170" s="215"/>
      <c r="G170" s="215"/>
      <c r="H170" s="215"/>
    </row>
    <row r="171" spans="1:8" ht="12.75">
      <c r="A171" s="215"/>
      <c r="B171" s="215"/>
      <c r="C171" s="215"/>
      <c r="D171" s="215"/>
      <c r="E171" s="215"/>
      <c r="F171" s="215"/>
      <c r="G171" s="215"/>
      <c r="H171" s="215"/>
    </row>
    <row r="172" spans="1:8" ht="12.75">
      <c r="A172" s="215"/>
      <c r="B172" s="215"/>
      <c r="C172" s="215"/>
      <c r="D172" s="215"/>
      <c r="E172" s="215"/>
      <c r="F172" s="215"/>
      <c r="G172" s="215"/>
      <c r="H172" s="215"/>
    </row>
    <row r="173" spans="1:8" ht="12.75">
      <c r="A173" s="215"/>
      <c r="B173" s="215"/>
      <c r="C173" s="215"/>
      <c r="D173" s="215"/>
      <c r="E173" s="215"/>
      <c r="F173" s="215"/>
      <c r="G173" s="215"/>
      <c r="H173" s="215"/>
    </row>
    <row r="174" spans="1:8" ht="12.75">
      <c r="A174" s="215"/>
      <c r="B174" s="215"/>
      <c r="C174" s="215"/>
      <c r="D174" s="215"/>
      <c r="E174" s="215"/>
      <c r="F174" s="215"/>
      <c r="G174" s="215"/>
      <c r="H174" s="215"/>
    </row>
    <row r="175" spans="1:8" ht="12.75">
      <c r="A175" s="215"/>
      <c r="B175" s="215"/>
      <c r="C175" s="215"/>
      <c r="D175" s="215"/>
      <c r="E175" s="215"/>
      <c r="F175" s="215"/>
      <c r="G175" s="215"/>
      <c r="H175" s="215"/>
    </row>
    <row r="176" spans="1:8" ht="12.75">
      <c r="A176" s="215"/>
      <c r="B176" s="215"/>
      <c r="C176" s="215"/>
      <c r="D176" s="215"/>
      <c r="E176" s="215"/>
      <c r="F176" s="215"/>
      <c r="G176" s="215"/>
      <c r="H176" s="215"/>
    </row>
    <row r="177" spans="1:8" ht="12.75">
      <c r="A177" s="215"/>
      <c r="B177" s="215"/>
      <c r="C177" s="215"/>
      <c r="D177" s="215"/>
      <c r="E177" s="215"/>
      <c r="F177" s="215"/>
      <c r="G177" s="215"/>
      <c r="H177" s="215"/>
    </row>
    <row r="178" spans="1:8" ht="12.75">
      <c r="A178" s="215"/>
      <c r="B178" s="215"/>
      <c r="C178" s="215"/>
      <c r="D178" s="215"/>
      <c r="E178" s="215"/>
      <c r="F178" s="215"/>
      <c r="G178" s="215"/>
      <c r="H178" s="215"/>
    </row>
    <row r="179" spans="1:8" ht="12.75">
      <c r="A179" s="215"/>
      <c r="B179" s="215"/>
      <c r="C179" s="215"/>
      <c r="D179" s="215"/>
      <c r="E179" s="215"/>
      <c r="F179" s="215"/>
      <c r="G179" s="215"/>
      <c r="H179" s="215"/>
    </row>
    <row r="180" spans="1:8" ht="12.75">
      <c r="A180" s="215"/>
      <c r="B180" s="215"/>
      <c r="C180" s="215"/>
      <c r="D180" s="215"/>
      <c r="E180" s="215"/>
      <c r="F180" s="215"/>
      <c r="G180" s="215"/>
      <c r="H180" s="215"/>
    </row>
    <row r="181" spans="1:8" ht="12.75">
      <c r="A181" s="215"/>
      <c r="B181" s="215"/>
      <c r="C181" s="215"/>
      <c r="D181" s="215"/>
      <c r="E181" s="215"/>
      <c r="F181" s="215"/>
      <c r="G181" s="215"/>
      <c r="H181" s="215"/>
    </row>
    <row r="182" spans="1:8" ht="12.75">
      <c r="A182" s="215"/>
      <c r="B182" s="215"/>
      <c r="C182" s="215"/>
      <c r="D182" s="215"/>
      <c r="E182" s="215"/>
      <c r="F182" s="215"/>
      <c r="G182" s="215"/>
      <c r="H182" s="215"/>
    </row>
    <row r="183" spans="1:8" ht="12.75">
      <c r="A183" s="215"/>
      <c r="B183" s="215"/>
      <c r="C183" s="215"/>
      <c r="D183" s="215"/>
      <c r="E183" s="215"/>
      <c r="F183" s="215"/>
      <c r="G183" s="215"/>
      <c r="H183" s="215"/>
    </row>
    <row r="184" spans="1:8" ht="12.75">
      <c r="A184" s="215"/>
      <c r="B184" s="215"/>
      <c r="C184" s="215"/>
      <c r="D184" s="215"/>
      <c r="E184" s="215"/>
      <c r="F184" s="215"/>
      <c r="G184" s="215"/>
      <c r="H184" s="215"/>
    </row>
    <row r="185" spans="1:8" ht="12.75">
      <c r="A185" s="215"/>
      <c r="B185" s="215"/>
      <c r="C185" s="215"/>
      <c r="D185" s="215"/>
      <c r="E185" s="215"/>
      <c r="F185" s="215"/>
      <c r="G185" s="215"/>
      <c r="H185" s="215"/>
    </row>
    <row r="186" ht="12.75">
      <c r="B186" s="1"/>
    </row>
    <row r="187" ht="12.75">
      <c r="B187" s="1"/>
    </row>
    <row r="188" spans="1:2" s="35" customFormat="1" ht="17.25">
      <c r="A188" s="4" t="s">
        <v>17</v>
      </c>
      <c r="B188" s="36"/>
    </row>
    <row r="189" spans="1:2" s="35" customFormat="1" ht="13.5">
      <c r="A189" s="35" t="s">
        <v>45</v>
      </c>
      <c r="B189" s="35">
        <f>3*$B$41/($B$41^2+$B$41+1)</f>
        <v>0.48387096774193555</v>
      </c>
    </row>
    <row r="190" spans="1:2" s="35" customFormat="1" ht="13.5">
      <c r="A190" s="35" t="s">
        <v>46</v>
      </c>
      <c r="B190" s="35">
        <f>3*($B$41^2-$B$41+1)/(4*$B$41^2-5*$B$41+4)</f>
        <v>0.7974683544303797</v>
      </c>
    </row>
    <row r="191" spans="1:2" s="35" customFormat="1" ht="13.5">
      <c r="A191" s="35" t="s">
        <v>41</v>
      </c>
      <c r="B191" s="35">
        <f>IF($B$41&lt;1,B189,B190)</f>
        <v>0.48387096774193555</v>
      </c>
    </row>
    <row r="192" spans="1:2" s="35" customFormat="1" ht="13.5">
      <c r="A192" s="35" t="s">
        <v>42</v>
      </c>
      <c r="B192" s="35">
        <f>B189</f>
        <v>0.48387096774193555</v>
      </c>
    </row>
    <row r="193" s="35" customFormat="1" ht="13.5"/>
    <row r="194" spans="1:2" s="35" customFormat="1" ht="13.5">
      <c r="A194" s="35" t="s">
        <v>47</v>
      </c>
      <c r="B194" s="35">
        <f>3*$C$41/($C$41^2+$C$41+1)</f>
        <v>0.4838709677419355</v>
      </c>
    </row>
    <row r="195" spans="1:2" s="35" customFormat="1" ht="13.5">
      <c r="A195" s="35" t="s">
        <v>48</v>
      </c>
      <c r="B195" s="35">
        <f>3*($C$41^2-$C$41+1)/(4*$C$41^2-5*$C$41+4)</f>
        <v>0.7974683544303798</v>
      </c>
    </row>
    <row r="196" spans="1:2" s="35" customFormat="1" ht="13.5">
      <c r="A196" s="35" t="s">
        <v>44</v>
      </c>
      <c r="B196" s="35">
        <f>IF($C$41&lt;1,B194,B195)</f>
        <v>0.7974683544303798</v>
      </c>
    </row>
    <row r="197" spans="1:2" s="35" customFormat="1" ht="13.5">
      <c r="A197" s="35" t="s">
        <v>43</v>
      </c>
      <c r="B197" s="35">
        <f>B194</f>
        <v>0.4838709677419355</v>
      </c>
    </row>
    <row r="198" s="35" customFormat="1" ht="13.5"/>
    <row r="199" spans="1:2" s="35" customFormat="1" ht="13.5">
      <c r="A199" s="35" t="s">
        <v>49</v>
      </c>
      <c r="B199" s="35">
        <f>1/($A$41/B191+(1-$A$41)/B196)</f>
        <v>0.6022944550669217</v>
      </c>
    </row>
    <row r="200" spans="1:2" s="35" customFormat="1" ht="13.5">
      <c r="A200" s="35" t="s">
        <v>50</v>
      </c>
      <c r="B200" s="35">
        <f>1/($A$41/B192+(1-$A$41)/B197)</f>
        <v>0.48387096774193555</v>
      </c>
    </row>
    <row r="201" s="35" customFormat="1" ht="13.5"/>
    <row r="202" spans="1:2" s="35" customFormat="1" ht="13.5">
      <c r="A202" s="35" t="s">
        <v>51</v>
      </c>
      <c r="B202" s="35">
        <f>B199</f>
        <v>0.6022944550669217</v>
      </c>
    </row>
    <row r="203" spans="1:2" s="35" customFormat="1" ht="13.5">
      <c r="A203" s="35" t="s">
        <v>52</v>
      </c>
      <c r="B203" s="35">
        <f>IF(B200=1,-1,-B200*(1-B199)/(1-B200))</f>
        <v>-0.37284894837476096</v>
      </c>
    </row>
    <row r="204" s="35" customFormat="1" ht="13.5"/>
    <row r="205" spans="1:2" ht="13.5">
      <c r="A205" s="35" t="s">
        <v>162</v>
      </c>
      <c r="B205" s="35">
        <f>($D$47/4)*(3/$B$47-1)</f>
        <v>1.2675000000000003</v>
      </c>
    </row>
    <row r="206" spans="2:10" ht="12.75">
      <c r="B206" t="s">
        <v>3</v>
      </c>
      <c r="C206" t="s">
        <v>4</v>
      </c>
      <c r="D206" t="s">
        <v>5</v>
      </c>
      <c r="E206" t="s">
        <v>6</v>
      </c>
      <c r="I206" t="s">
        <v>5</v>
      </c>
      <c r="J206" t="s">
        <v>54</v>
      </c>
    </row>
    <row r="207" spans="1:19" ht="12.75">
      <c r="A207" t="s">
        <v>8</v>
      </c>
      <c r="B207" t="s">
        <v>9</v>
      </c>
      <c r="C207" t="s">
        <v>10</v>
      </c>
      <c r="D207" t="s">
        <v>53</v>
      </c>
      <c r="E207" t="s">
        <v>35</v>
      </c>
      <c r="F207" t="s">
        <v>12</v>
      </c>
      <c r="H207" t="s">
        <v>8</v>
      </c>
      <c r="J207" t="s">
        <v>35</v>
      </c>
      <c r="K207" t="s">
        <v>12</v>
      </c>
      <c r="L207" t="s">
        <v>165</v>
      </c>
      <c r="N207" t="s">
        <v>95</v>
      </c>
      <c r="P207" t="s">
        <v>59</v>
      </c>
      <c r="S207" t="s">
        <v>82</v>
      </c>
    </row>
    <row r="209" spans="1:19" ht="12.75">
      <c r="A209">
        <v>0.001</v>
      </c>
      <c r="B209">
        <f aca="true" t="shared" si="0" ref="B209:B240">MAX($B$47*(1-A209/$D$47),-1)</f>
        <v>0.3994871794871795</v>
      </c>
      <c r="C209">
        <f aca="true" t="shared" si="1" ref="C209:C240">MIN($C$47*(1-A209/$E$47),1)</f>
        <v>-0.1994871794871795</v>
      </c>
      <c r="D209">
        <f aca="true" t="shared" si="2" ref="D209:D240">MAX(B209,10^(-10))</f>
        <v>0.3994871794871795</v>
      </c>
      <c r="E209">
        <f aca="true" t="shared" si="3" ref="E209:E240">(1-A209)/(1+A209/D209)</f>
        <v>0.9965055381266407</v>
      </c>
      <c r="F209">
        <f aca="true" t="shared" si="4" ref="F209:F240">(1-A209)/(1+A209)</f>
        <v>0.9980019980019981</v>
      </c>
      <c r="H209">
        <f aca="true" t="shared" si="5" ref="H209:H240">A209</f>
        <v>0.001</v>
      </c>
      <c r="J209" s="1">
        <f aca="true" t="shared" si="6" ref="J209:J240">(1-A209)/(1+A209/(2*D209))</f>
        <v>0.9977512099746787</v>
      </c>
      <c r="K209" s="1">
        <f aca="true" t="shared" si="7" ref="K209:K240">(1-A209)/(1+A209/2)</f>
        <v>0.9985007496251874</v>
      </c>
      <c r="L209" s="1">
        <f aca="true" t="shared" si="8" ref="L209:L240">IF(H209&lt;$D$47,(1-H209)*POWER(1-H209/$D$47,$B$205),0)</f>
        <v>0.9973769034543744</v>
      </c>
      <c r="M209" s="1"/>
      <c r="N209" s="1">
        <f aca="true" t="shared" si="9" ref="N209:N240">EXP(-0.75*(1/E209-1))</f>
        <v>0.9973734185482528</v>
      </c>
      <c r="P209">
        <f aca="true" t="shared" si="10" ref="P209:P240">IF(A209&lt;$E$47,0,MIN(1,(A209-$E$47)/(1.00000001*$D$47-$E$47)))</f>
        <v>0</v>
      </c>
      <c r="R209">
        <v>1</v>
      </c>
      <c r="S209">
        <v>0</v>
      </c>
    </row>
    <row r="210" spans="1:19" ht="12.75">
      <c r="A210">
        <v>0.01</v>
      </c>
      <c r="B210">
        <f t="shared" si="0"/>
        <v>0.3948717948717949</v>
      </c>
      <c r="C210">
        <f t="shared" si="1"/>
        <v>-0.19487179487179487</v>
      </c>
      <c r="D210">
        <f t="shared" si="2"/>
        <v>0.3948717948717949</v>
      </c>
      <c r="E210">
        <f t="shared" si="3"/>
        <v>0.9655478150728308</v>
      </c>
      <c r="F210">
        <f t="shared" si="4"/>
        <v>0.9801980198019802</v>
      </c>
      <c r="H210">
        <f t="shared" si="5"/>
        <v>0.01</v>
      </c>
      <c r="J210" s="1">
        <f t="shared" si="6"/>
        <v>0.9776210323821738</v>
      </c>
      <c r="K210" s="1">
        <f t="shared" si="7"/>
        <v>0.9850746268656717</v>
      </c>
      <c r="L210" s="1">
        <f t="shared" si="8"/>
        <v>0.9739401727738127</v>
      </c>
      <c r="M210" s="1"/>
      <c r="N210" s="1">
        <f t="shared" si="9"/>
        <v>0.9735937880999688</v>
      </c>
      <c r="P210">
        <f t="shared" si="10"/>
        <v>0</v>
      </c>
      <c r="R210">
        <v>0</v>
      </c>
      <c r="S210">
        <v>1</v>
      </c>
    </row>
    <row r="211" spans="1:19" ht="12.75">
      <c r="A211">
        <f aca="true" t="shared" si="11" ref="A211:A242">A210+0.01</f>
        <v>0.02</v>
      </c>
      <c r="B211">
        <f t="shared" si="0"/>
        <v>0.38974358974358975</v>
      </c>
      <c r="C211">
        <f t="shared" si="1"/>
        <v>-0.18974358974358974</v>
      </c>
      <c r="D211">
        <f t="shared" si="2"/>
        <v>0.38974358974358975</v>
      </c>
      <c r="E211">
        <f t="shared" si="3"/>
        <v>0.9321652065081352</v>
      </c>
      <c r="F211">
        <f t="shared" si="4"/>
        <v>0.9607843137254901</v>
      </c>
      <c r="H211">
        <f t="shared" si="5"/>
        <v>0.02</v>
      </c>
      <c r="J211" s="1">
        <f t="shared" si="6"/>
        <v>0.9554842847979473</v>
      </c>
      <c r="K211" s="1">
        <f t="shared" si="7"/>
        <v>0.9702970297029703</v>
      </c>
      <c r="L211" s="1">
        <f t="shared" si="8"/>
        <v>0.9482599207187591</v>
      </c>
      <c r="M211" s="1"/>
      <c r="N211" s="1">
        <f t="shared" si="9"/>
        <v>0.9468842604571327</v>
      </c>
      <c r="P211">
        <f t="shared" si="10"/>
        <v>0</v>
      </c>
      <c r="R211">
        <v>-1</v>
      </c>
      <c r="S211">
        <v>1</v>
      </c>
    </row>
    <row r="212" spans="1:19" ht="12.75">
      <c r="A212">
        <f t="shared" si="11"/>
        <v>0.03</v>
      </c>
      <c r="B212">
        <f t="shared" si="0"/>
        <v>0.38461538461538464</v>
      </c>
      <c r="C212">
        <f t="shared" si="1"/>
        <v>-0.18461538461538463</v>
      </c>
      <c r="D212">
        <f t="shared" si="2"/>
        <v>0.38461538461538464</v>
      </c>
      <c r="E212">
        <f t="shared" si="3"/>
        <v>0.8998144712430426</v>
      </c>
      <c r="F212">
        <f t="shared" si="4"/>
        <v>0.9417475728155339</v>
      </c>
      <c r="H212">
        <f t="shared" si="5"/>
        <v>0.03</v>
      </c>
      <c r="J212" s="1">
        <f t="shared" si="6"/>
        <v>0.933589990375361</v>
      </c>
      <c r="K212" s="1">
        <f t="shared" si="7"/>
        <v>0.9556650246305419</v>
      </c>
      <c r="L212" s="1">
        <f t="shared" si="8"/>
        <v>0.9229580811281076</v>
      </c>
      <c r="M212" s="1"/>
      <c r="N212" s="1">
        <f t="shared" si="9"/>
        <v>0.919886344976825</v>
      </c>
      <c r="P212">
        <f t="shared" si="10"/>
        <v>0</v>
      </c>
      <c r="R212">
        <v>0</v>
      </c>
      <c r="S212">
        <v>0</v>
      </c>
    </row>
    <row r="213" spans="1:19" ht="12.75">
      <c r="A213">
        <f t="shared" si="11"/>
        <v>0.04</v>
      </c>
      <c r="B213">
        <f t="shared" si="0"/>
        <v>0.37948717948717947</v>
      </c>
      <c r="C213">
        <f t="shared" si="1"/>
        <v>-0.17948717948717952</v>
      </c>
      <c r="D213">
        <f t="shared" si="2"/>
        <v>0.37948717948717947</v>
      </c>
      <c r="E213">
        <f t="shared" si="3"/>
        <v>0.8684596577017114</v>
      </c>
      <c r="F213">
        <f t="shared" si="4"/>
        <v>0.923076923076923</v>
      </c>
      <c r="H213">
        <f t="shared" si="5"/>
        <v>0.04</v>
      </c>
      <c r="J213" s="1">
        <f t="shared" si="6"/>
        <v>0.9119383825417201</v>
      </c>
      <c r="K213" s="1">
        <f t="shared" si="7"/>
        <v>0.9411764705882353</v>
      </c>
      <c r="L213" s="1">
        <f t="shared" si="8"/>
        <v>0.898033481626445</v>
      </c>
      <c r="M213" s="1"/>
      <c r="N213" s="1">
        <f t="shared" si="9"/>
        <v>0.8926167398113386</v>
      </c>
      <c r="P213">
        <f t="shared" si="10"/>
        <v>0</v>
      </c>
      <c r="R213">
        <v>1</v>
      </c>
      <c r="S213">
        <v>-1</v>
      </c>
    </row>
    <row r="214" spans="1:16" ht="12.75">
      <c r="A214">
        <f t="shared" si="11"/>
        <v>0.05</v>
      </c>
      <c r="B214">
        <f t="shared" si="0"/>
        <v>0.37435897435897436</v>
      </c>
      <c r="C214">
        <f t="shared" si="1"/>
        <v>-0.17435897435897438</v>
      </c>
      <c r="D214">
        <f t="shared" si="2"/>
        <v>0.37435897435897436</v>
      </c>
      <c r="E214">
        <f t="shared" si="3"/>
        <v>0.8380664652567975</v>
      </c>
      <c r="F214">
        <f t="shared" si="4"/>
        <v>0.9047619047619047</v>
      </c>
      <c r="H214">
        <f t="shared" si="5"/>
        <v>0.05</v>
      </c>
      <c r="J214" s="1">
        <f t="shared" si="6"/>
        <v>0.890529695024077</v>
      </c>
      <c r="K214" s="1">
        <f t="shared" si="7"/>
        <v>0.926829268292683</v>
      </c>
      <c r="L214" s="1">
        <f t="shared" si="8"/>
        <v>0.8734849399826838</v>
      </c>
      <c r="M214" s="1"/>
      <c r="N214" s="1">
        <f t="shared" si="9"/>
        <v>0.8650940174710883</v>
      </c>
      <c r="P214">
        <f t="shared" si="10"/>
        <v>0</v>
      </c>
    </row>
    <row r="215" spans="1:16" ht="12.75">
      <c r="A215">
        <f t="shared" si="11"/>
        <v>0.060000000000000005</v>
      </c>
      <c r="B215">
        <f t="shared" si="0"/>
        <v>0.36923076923076925</v>
      </c>
      <c r="C215">
        <f t="shared" si="1"/>
        <v>-0.16923076923076924</v>
      </c>
      <c r="D215">
        <f t="shared" si="2"/>
        <v>0.36923076923076925</v>
      </c>
      <c r="E215">
        <f t="shared" si="3"/>
        <v>0.8086021505376343</v>
      </c>
      <c r="F215">
        <f t="shared" si="4"/>
        <v>0.8867924528301886</v>
      </c>
      <c r="H215">
        <f t="shared" si="5"/>
        <v>0.060000000000000005</v>
      </c>
      <c r="J215" s="1">
        <f t="shared" si="6"/>
        <v>0.8693641618497109</v>
      </c>
      <c r="K215" s="1">
        <f t="shared" si="7"/>
        <v>0.9126213592233009</v>
      </c>
      <c r="L215" s="1">
        <f t="shared" si="8"/>
        <v>0.8493112639175392</v>
      </c>
      <c r="M215" s="1"/>
      <c r="N215" s="1">
        <f t="shared" si="9"/>
        <v>0.8373387293925539</v>
      </c>
      <c r="P215">
        <f t="shared" si="10"/>
        <v>0</v>
      </c>
    </row>
    <row r="216" spans="1:16" ht="12.75">
      <c r="A216">
        <f t="shared" si="11"/>
        <v>0.07</v>
      </c>
      <c r="B216">
        <f t="shared" si="0"/>
        <v>0.36410256410256414</v>
      </c>
      <c r="C216">
        <f t="shared" si="1"/>
        <v>-0.1641025641025641</v>
      </c>
      <c r="D216">
        <f t="shared" si="2"/>
        <v>0.36410256410256414</v>
      </c>
      <c r="E216">
        <f t="shared" si="3"/>
        <v>0.7800354400472533</v>
      </c>
      <c r="F216">
        <f t="shared" si="4"/>
        <v>0.8691588785046728</v>
      </c>
      <c r="H216">
        <f t="shared" si="5"/>
        <v>0.07</v>
      </c>
      <c r="J216" s="1">
        <f t="shared" si="6"/>
        <v>0.848442017346611</v>
      </c>
      <c r="K216" s="1">
        <f t="shared" si="7"/>
        <v>0.8985507246376812</v>
      </c>
      <c r="L216" s="1">
        <f t="shared" si="8"/>
        <v>0.8255112509052647</v>
      </c>
      <c r="M216" s="1"/>
      <c r="N216" s="1">
        <f t="shared" si="9"/>
        <v>0.8093735099355283</v>
      </c>
      <c r="P216">
        <f t="shared" si="10"/>
        <v>0</v>
      </c>
    </row>
    <row r="217" spans="1:16" ht="12.75">
      <c r="A217">
        <f t="shared" si="11"/>
        <v>0.08</v>
      </c>
      <c r="B217">
        <f t="shared" si="0"/>
        <v>0.35897435897435903</v>
      </c>
      <c r="C217">
        <f t="shared" si="1"/>
        <v>-0.158974358974359</v>
      </c>
      <c r="D217">
        <f t="shared" si="2"/>
        <v>0.35897435897435903</v>
      </c>
      <c r="E217">
        <f t="shared" si="3"/>
        <v>0.7523364485981309</v>
      </c>
      <c r="F217">
        <f t="shared" si="4"/>
        <v>0.8518518518518519</v>
      </c>
      <c r="H217">
        <f t="shared" si="5"/>
        <v>0.08</v>
      </c>
      <c r="J217" s="1">
        <f t="shared" si="6"/>
        <v>0.8277634961439589</v>
      </c>
      <c r="K217" s="1">
        <f t="shared" si="7"/>
        <v>0.8846153846153846</v>
      </c>
      <c r="L217" s="1">
        <f t="shared" si="8"/>
        <v>0.8020836879694293</v>
      </c>
      <c r="M217" s="1"/>
      <c r="N217" s="1">
        <f t="shared" si="9"/>
        <v>0.7812231785804487</v>
      </c>
      <c r="P217">
        <f t="shared" si="10"/>
        <v>0</v>
      </c>
    </row>
    <row r="218" spans="1:16" ht="12.75">
      <c r="A218">
        <f t="shared" si="11"/>
        <v>0.09</v>
      </c>
      <c r="B218">
        <f t="shared" si="0"/>
        <v>0.35384615384615387</v>
      </c>
      <c r="C218">
        <f t="shared" si="1"/>
        <v>-0.15384615384615385</v>
      </c>
      <c r="D218">
        <f t="shared" si="2"/>
        <v>0.35384615384615387</v>
      </c>
      <c r="E218">
        <f t="shared" si="3"/>
        <v>0.7254766031195841</v>
      </c>
      <c r="F218">
        <f t="shared" si="4"/>
        <v>0.8348623853211009</v>
      </c>
      <c r="H218">
        <f t="shared" si="5"/>
        <v>0.09</v>
      </c>
      <c r="J218" s="1">
        <f t="shared" si="6"/>
        <v>0.8073288331726134</v>
      </c>
      <c r="K218" s="1">
        <f t="shared" si="7"/>
        <v>0.8708133971291867</v>
      </c>
      <c r="L218" s="1">
        <f t="shared" si="8"/>
        <v>0.7790273514725</v>
      </c>
      <c r="M218" s="1"/>
      <c r="N218" s="1">
        <f t="shared" si="9"/>
        <v>0.7529148388698919</v>
      </c>
      <c r="P218">
        <f t="shared" si="10"/>
        <v>0</v>
      </c>
    </row>
    <row r="219" spans="1:16" ht="12.75">
      <c r="A219">
        <f t="shared" si="11"/>
        <v>0.09999999999999999</v>
      </c>
      <c r="B219">
        <f t="shared" si="0"/>
        <v>0.34871794871794876</v>
      </c>
      <c r="C219">
        <f t="shared" si="1"/>
        <v>-0.14871794871794872</v>
      </c>
      <c r="D219">
        <f t="shared" si="2"/>
        <v>0.34871794871794876</v>
      </c>
      <c r="E219">
        <f t="shared" si="3"/>
        <v>0.6994285714285715</v>
      </c>
      <c r="F219">
        <f t="shared" si="4"/>
        <v>0.8181818181818181</v>
      </c>
      <c r="H219">
        <f t="shared" si="5"/>
        <v>0.09999999999999999</v>
      </c>
      <c r="J219" s="1">
        <f t="shared" si="6"/>
        <v>0.7871382636655949</v>
      </c>
      <c r="K219" s="1">
        <f t="shared" si="7"/>
        <v>0.8571428571428571</v>
      </c>
      <c r="L219" s="1">
        <f t="shared" si="8"/>
        <v>0.7563410068990009</v>
      </c>
      <c r="M219" s="1"/>
      <c r="N219" s="1">
        <f t="shared" si="9"/>
        <v>0.7244779723853031</v>
      </c>
      <c r="P219">
        <f t="shared" si="10"/>
        <v>0</v>
      </c>
    </row>
    <row r="220" spans="1:16" ht="12.75">
      <c r="A220">
        <f t="shared" si="11"/>
        <v>0.10999999999999999</v>
      </c>
      <c r="B220">
        <f t="shared" si="0"/>
        <v>0.34358974358974365</v>
      </c>
      <c r="C220">
        <f t="shared" si="1"/>
        <v>-0.1435897435897436</v>
      </c>
      <c r="D220">
        <f t="shared" si="2"/>
        <v>0.34358974358974365</v>
      </c>
      <c r="E220">
        <f t="shared" si="3"/>
        <v>0.6741661955907292</v>
      </c>
      <c r="F220">
        <f t="shared" si="4"/>
        <v>0.8018018018018019</v>
      </c>
      <c r="H220">
        <f t="shared" si="5"/>
        <v>0.10999999999999999</v>
      </c>
      <c r="J220" s="1">
        <f t="shared" si="6"/>
        <v>0.7671920231585719</v>
      </c>
      <c r="K220" s="1">
        <f t="shared" si="7"/>
        <v>0.8436018957345972</v>
      </c>
      <c r="L220" s="1">
        <f t="shared" si="8"/>
        <v>0.7340234086319904</v>
      </c>
      <c r="M220" s="1"/>
      <c r="N220" s="1">
        <f t="shared" si="9"/>
        <v>0.6959445257697412</v>
      </c>
      <c r="P220">
        <f t="shared" si="10"/>
        <v>0</v>
      </c>
    </row>
    <row r="221" spans="1:16" ht="12.75">
      <c r="A221">
        <f t="shared" si="11"/>
        <v>0.11999999999999998</v>
      </c>
      <c r="B221">
        <f t="shared" si="0"/>
        <v>0.33846153846153854</v>
      </c>
      <c r="C221">
        <f t="shared" si="1"/>
        <v>-0.13846153846153847</v>
      </c>
      <c r="D221">
        <f t="shared" si="2"/>
        <v>0.33846153846153854</v>
      </c>
      <c r="E221">
        <f t="shared" si="3"/>
        <v>0.6496644295302013</v>
      </c>
      <c r="F221">
        <f t="shared" si="4"/>
        <v>0.7857142857142858</v>
      </c>
      <c r="H221">
        <f t="shared" si="5"/>
        <v>0.11999999999999998</v>
      </c>
      <c r="J221" s="1">
        <f t="shared" si="6"/>
        <v>0.7474903474903475</v>
      </c>
      <c r="K221" s="1">
        <f t="shared" si="7"/>
        <v>0.830188679245283</v>
      </c>
      <c r="L221" s="1">
        <f t="shared" si="8"/>
        <v>0.7120732997226054</v>
      </c>
      <c r="M221" s="1"/>
      <c r="N221" s="1">
        <f t="shared" si="9"/>
        <v>0.66734898849947</v>
      </c>
      <c r="P221">
        <f t="shared" si="10"/>
        <v>0</v>
      </c>
    </row>
    <row r="222" spans="1:16" ht="12.75">
      <c r="A222">
        <f t="shared" si="11"/>
        <v>0.12999999999999998</v>
      </c>
      <c r="B222">
        <f t="shared" si="0"/>
        <v>0.33333333333333337</v>
      </c>
      <c r="C222">
        <f t="shared" si="1"/>
        <v>-0.13333333333333336</v>
      </c>
      <c r="D222">
        <f t="shared" si="2"/>
        <v>0.33333333333333337</v>
      </c>
      <c r="E222">
        <f t="shared" si="3"/>
        <v>0.6258992805755396</v>
      </c>
      <c r="F222">
        <f t="shared" si="4"/>
        <v>0.7699115044247788</v>
      </c>
      <c r="H222">
        <f t="shared" si="5"/>
        <v>0.12999999999999998</v>
      </c>
      <c r="J222" s="1">
        <f t="shared" si="6"/>
        <v>0.7280334728033474</v>
      </c>
      <c r="K222" s="1">
        <f t="shared" si="7"/>
        <v>0.8169014084507042</v>
      </c>
      <c r="L222" s="1">
        <f t="shared" si="8"/>
        <v>0.690489411652397</v>
      </c>
      <c r="M222" s="1"/>
      <c r="N222" s="1">
        <f t="shared" si="9"/>
        <v>0.6387284587719574</v>
      </c>
      <c r="P222">
        <f t="shared" si="10"/>
        <v>0</v>
      </c>
    </row>
    <row r="223" spans="1:16" ht="12.75">
      <c r="A223">
        <f t="shared" si="11"/>
        <v>0.13999999999999999</v>
      </c>
      <c r="B223">
        <f t="shared" si="0"/>
        <v>0.32820512820512826</v>
      </c>
      <c r="C223">
        <f t="shared" si="1"/>
        <v>-0.12820512820512822</v>
      </c>
      <c r="D223">
        <f t="shared" si="2"/>
        <v>0.32820512820512826</v>
      </c>
      <c r="E223">
        <f t="shared" si="3"/>
        <v>0.6028477546549835</v>
      </c>
      <c r="F223">
        <f t="shared" si="4"/>
        <v>0.7543859649122807</v>
      </c>
      <c r="H223">
        <f t="shared" si="5"/>
        <v>0.13999999999999999</v>
      </c>
      <c r="J223" s="1">
        <f t="shared" si="6"/>
        <v>0.7088216355441083</v>
      </c>
      <c r="K223" s="1">
        <f t="shared" si="7"/>
        <v>0.8037383177570093</v>
      </c>
      <c r="L223" s="1">
        <f t="shared" si="8"/>
        <v>0.6692704640881832</v>
      </c>
      <c r="M223" s="1"/>
      <c r="N223" s="1">
        <f t="shared" si="9"/>
        <v>0.6101226945167533</v>
      </c>
      <c r="P223">
        <f t="shared" si="10"/>
        <v>0</v>
      </c>
    </row>
    <row r="224" spans="1:16" ht="12.75">
      <c r="A224">
        <f t="shared" si="11"/>
        <v>0.15</v>
      </c>
      <c r="B224">
        <f t="shared" si="0"/>
        <v>0.3230769230769231</v>
      </c>
      <c r="C224">
        <f t="shared" si="1"/>
        <v>-0.12307692307692308</v>
      </c>
      <c r="D224">
        <f t="shared" si="2"/>
        <v>0.3230769230769231</v>
      </c>
      <c r="E224">
        <f t="shared" si="3"/>
        <v>0.5804878048780489</v>
      </c>
      <c r="F224">
        <f t="shared" si="4"/>
        <v>0.7391304347826088</v>
      </c>
      <c r="H224">
        <f t="shared" si="5"/>
        <v>0.15</v>
      </c>
      <c r="J224" s="1">
        <f t="shared" si="6"/>
        <v>0.6898550724637681</v>
      </c>
      <c r="K224" s="1">
        <f t="shared" si="7"/>
        <v>0.7906976744186046</v>
      </c>
      <c r="L224" s="1">
        <f t="shared" si="8"/>
        <v>0.6484151646291219</v>
      </c>
      <c r="M224" s="1"/>
      <c r="N224" s="1">
        <f t="shared" si="9"/>
        <v>0.5815741461516017</v>
      </c>
      <c r="P224">
        <f t="shared" si="10"/>
        <v>0</v>
      </c>
    </row>
    <row r="225" spans="1:16" ht="12.75">
      <c r="A225">
        <f t="shared" si="11"/>
        <v>0.16</v>
      </c>
      <c r="B225">
        <f t="shared" si="0"/>
        <v>0.317948717948718</v>
      </c>
      <c r="C225">
        <f t="shared" si="1"/>
        <v>-0.11794871794871796</v>
      </c>
      <c r="D225">
        <f t="shared" si="2"/>
        <v>0.317948717948718</v>
      </c>
      <c r="E225">
        <f t="shared" si="3"/>
        <v>0.5587982832618026</v>
      </c>
      <c r="F225">
        <f t="shared" si="4"/>
        <v>0.7241379310344828</v>
      </c>
      <c r="H225">
        <f t="shared" si="5"/>
        <v>0.16</v>
      </c>
      <c r="J225" s="1">
        <f t="shared" si="6"/>
        <v>0.6711340206185568</v>
      </c>
      <c r="K225" s="1">
        <f t="shared" si="7"/>
        <v>0.7777777777777777</v>
      </c>
      <c r="L225" s="1">
        <f t="shared" si="8"/>
        <v>0.6279222085457066</v>
      </c>
      <c r="M225" s="1"/>
      <c r="N225" s="1">
        <f t="shared" si="9"/>
        <v>0.5531279673036791</v>
      </c>
      <c r="P225">
        <f t="shared" si="10"/>
        <v>0</v>
      </c>
    </row>
    <row r="226" spans="1:16" ht="12.75">
      <c r="A226">
        <f t="shared" si="11"/>
        <v>0.17</v>
      </c>
      <c r="B226">
        <f t="shared" si="0"/>
        <v>0.3128205128205128</v>
      </c>
      <c r="C226">
        <f t="shared" si="1"/>
        <v>-0.11282051282051282</v>
      </c>
      <c r="D226">
        <f t="shared" si="2"/>
        <v>0.3128205128205128</v>
      </c>
      <c r="E226">
        <f t="shared" si="3"/>
        <v>0.5377588953797132</v>
      </c>
      <c r="F226">
        <f t="shared" si="4"/>
        <v>0.7094017094017094</v>
      </c>
      <c r="H226">
        <f t="shared" si="5"/>
        <v>0.17</v>
      </c>
      <c r="J226" s="1">
        <f t="shared" si="6"/>
        <v>0.6526587173702868</v>
      </c>
      <c r="K226" s="1">
        <f t="shared" si="7"/>
        <v>0.7649769585253456</v>
      </c>
      <c r="L226" s="1">
        <f t="shared" si="8"/>
        <v>0.6077902785103703</v>
      </c>
      <c r="M226" s="1"/>
      <c r="N226" s="1">
        <f t="shared" si="9"/>
        <v>0.5248319993019603</v>
      </c>
      <c r="P226">
        <f t="shared" si="10"/>
        <v>0</v>
      </c>
    </row>
    <row r="227" spans="1:16" ht="12.75">
      <c r="A227">
        <f t="shared" si="11"/>
        <v>0.18000000000000002</v>
      </c>
      <c r="B227">
        <f t="shared" si="0"/>
        <v>0.3076923076923077</v>
      </c>
      <c r="C227">
        <f t="shared" si="1"/>
        <v>-0.1076923076923077</v>
      </c>
      <c r="D227">
        <f t="shared" si="2"/>
        <v>0.3076923076923077</v>
      </c>
      <c r="E227">
        <f t="shared" si="3"/>
        <v>0.5173501577287066</v>
      </c>
      <c r="F227">
        <f t="shared" si="4"/>
        <v>0.6949152542372882</v>
      </c>
      <c r="H227">
        <f t="shared" si="5"/>
        <v>0.18000000000000002</v>
      </c>
      <c r="J227" s="1">
        <f t="shared" si="6"/>
        <v>0.6344294003868471</v>
      </c>
      <c r="K227" s="1">
        <f t="shared" si="7"/>
        <v>0.7522935779816513</v>
      </c>
      <c r="L227" s="1">
        <f t="shared" si="8"/>
        <v>0.5880180443193735</v>
      </c>
      <c r="M227" s="1"/>
      <c r="N227" s="1">
        <f t="shared" si="9"/>
        <v>0.4967367248311852</v>
      </c>
      <c r="P227">
        <f t="shared" si="10"/>
        <v>0</v>
      </c>
    </row>
    <row r="228" spans="1:16" ht="12.75">
      <c r="A228">
        <f t="shared" si="11"/>
        <v>0.19000000000000003</v>
      </c>
      <c r="B228">
        <f t="shared" si="0"/>
        <v>0.3025641025641026</v>
      </c>
      <c r="C228">
        <f t="shared" si="1"/>
        <v>-0.10256410256410256</v>
      </c>
      <c r="D228">
        <f t="shared" si="2"/>
        <v>0.3025641025641026</v>
      </c>
      <c r="E228">
        <f t="shared" si="3"/>
        <v>0.49755335762623626</v>
      </c>
      <c r="F228">
        <f t="shared" si="4"/>
        <v>0.680672268907563</v>
      </c>
      <c r="H228">
        <f t="shared" si="5"/>
        <v>0.19000000000000003</v>
      </c>
      <c r="J228" s="1">
        <f t="shared" si="6"/>
        <v>0.6164463076426958</v>
      </c>
      <c r="K228" s="1">
        <f t="shared" si="7"/>
        <v>0.7397260273972602</v>
      </c>
      <c r="L228" s="1">
        <f t="shared" si="8"/>
        <v>0.5686041626056425</v>
      </c>
      <c r="M228" s="1"/>
      <c r="N228" s="1">
        <f t="shared" si="9"/>
        <v>0.46889518573403044</v>
      </c>
      <c r="P228">
        <f t="shared" si="10"/>
        <v>0</v>
      </c>
    </row>
    <row r="229" spans="1:16" ht="12.75">
      <c r="A229">
        <f t="shared" si="11"/>
        <v>0.20000000000000004</v>
      </c>
      <c r="B229">
        <f t="shared" si="0"/>
        <v>0.29743589743589743</v>
      </c>
      <c r="C229">
        <f t="shared" si="1"/>
        <v>-0.09743589743589742</v>
      </c>
      <c r="D229">
        <f t="shared" si="2"/>
        <v>0.29743589743589743</v>
      </c>
      <c r="E229">
        <f t="shared" si="3"/>
        <v>0.47835051546391744</v>
      </c>
      <c r="F229">
        <f t="shared" si="4"/>
        <v>0.6666666666666666</v>
      </c>
      <c r="H229">
        <f t="shared" si="5"/>
        <v>0.20000000000000004</v>
      </c>
      <c r="J229" s="1">
        <f t="shared" si="6"/>
        <v>0.5987096774193548</v>
      </c>
      <c r="K229" s="1">
        <f t="shared" si="7"/>
        <v>0.7272727272727272</v>
      </c>
      <c r="L229" s="1">
        <f t="shared" si="8"/>
        <v>0.549547276542213</v>
      </c>
      <c r="M229" s="1"/>
      <c r="N229" s="1">
        <f t="shared" si="9"/>
        <v>0.44136285957341165</v>
      </c>
      <c r="P229">
        <f t="shared" si="10"/>
        <v>0</v>
      </c>
    </row>
    <row r="230" spans="1:16" ht="12.75">
      <c r="A230">
        <f t="shared" si="11"/>
        <v>0.21000000000000005</v>
      </c>
      <c r="B230">
        <f t="shared" si="0"/>
        <v>0.2923076923076923</v>
      </c>
      <c r="C230">
        <f t="shared" si="1"/>
        <v>-0.0923076923076923</v>
      </c>
      <c r="D230">
        <f t="shared" si="2"/>
        <v>0.2923076923076923</v>
      </c>
      <c r="E230">
        <f t="shared" si="3"/>
        <v>0.45972434915773347</v>
      </c>
      <c r="F230">
        <f t="shared" si="4"/>
        <v>0.652892561983471</v>
      </c>
      <c r="H230">
        <f t="shared" si="5"/>
        <v>0.21000000000000005</v>
      </c>
      <c r="J230" s="1">
        <f t="shared" si="6"/>
        <v>0.581219748305905</v>
      </c>
      <c r="K230" s="1">
        <f t="shared" si="7"/>
        <v>0.7149321266968325</v>
      </c>
      <c r="L230" s="1">
        <f t="shared" si="8"/>
        <v>0.5308460155359247</v>
      </c>
      <c r="M230" s="1"/>
      <c r="N230" s="1">
        <f t="shared" si="9"/>
        <v>0.41419748924393646</v>
      </c>
      <c r="P230">
        <f t="shared" si="10"/>
        <v>0</v>
      </c>
    </row>
    <row r="231" spans="1:16" ht="12.75">
      <c r="A231">
        <f t="shared" si="11"/>
        <v>0.22000000000000006</v>
      </c>
      <c r="B231">
        <f t="shared" si="0"/>
        <v>0.2871794871794872</v>
      </c>
      <c r="C231">
        <f t="shared" si="1"/>
        <v>-0.08717948717948716</v>
      </c>
      <c r="D231">
        <f t="shared" si="2"/>
        <v>0.2871794871794872</v>
      </c>
      <c r="E231">
        <f t="shared" si="3"/>
        <v>0.4416582406471182</v>
      </c>
      <c r="F231">
        <f t="shared" si="4"/>
        <v>0.6393442622950819</v>
      </c>
      <c r="H231">
        <f t="shared" si="5"/>
        <v>0.22000000000000006</v>
      </c>
      <c r="J231" s="1">
        <f t="shared" si="6"/>
        <v>0.5639767591994834</v>
      </c>
      <c r="K231" s="1">
        <f t="shared" si="7"/>
        <v>0.7027027027027025</v>
      </c>
      <c r="L231" s="1">
        <f t="shared" si="8"/>
        <v>0.5124989949110048</v>
      </c>
      <c r="M231" s="1"/>
      <c r="N231" s="1">
        <f t="shared" si="9"/>
        <v>0.38745885967889726</v>
      </c>
      <c r="P231">
        <f t="shared" si="10"/>
        <v>0</v>
      </c>
    </row>
    <row r="232" spans="1:16" ht="12.75">
      <c r="A232">
        <f t="shared" si="11"/>
        <v>0.23000000000000007</v>
      </c>
      <c r="B232">
        <f t="shared" si="0"/>
        <v>0.28205128205128205</v>
      </c>
      <c r="C232">
        <f t="shared" si="1"/>
        <v>-0.08205128205128204</v>
      </c>
      <c r="D232">
        <f t="shared" si="2"/>
        <v>0.28205128205128205</v>
      </c>
      <c r="E232">
        <f t="shared" si="3"/>
        <v>0.4241362043064596</v>
      </c>
      <c r="F232">
        <f t="shared" si="4"/>
        <v>0.6260162601626016</v>
      </c>
      <c r="H232">
        <f t="shared" si="5"/>
        <v>0.23000000000000007</v>
      </c>
      <c r="J232" s="1">
        <f t="shared" si="6"/>
        <v>0.5469809493057797</v>
      </c>
      <c r="K232" s="1">
        <f t="shared" si="7"/>
        <v>0.6905829596412555</v>
      </c>
      <c r="L232" s="1">
        <f t="shared" si="8"/>
        <v>0.4945048155821691</v>
      </c>
      <c r="M232" s="1"/>
      <c r="N232" s="1">
        <f t="shared" si="9"/>
        <v>0.36120851557208455</v>
      </c>
      <c r="P232">
        <f t="shared" si="10"/>
        <v>0</v>
      </c>
    </row>
    <row r="233" spans="1:16" ht="12.75">
      <c r="A233">
        <f t="shared" si="11"/>
        <v>0.24000000000000007</v>
      </c>
      <c r="B233">
        <f t="shared" si="0"/>
        <v>0.27692307692307694</v>
      </c>
      <c r="C233">
        <f t="shared" si="1"/>
        <v>-0.0769230769230769</v>
      </c>
      <c r="D233">
        <f t="shared" si="2"/>
        <v>0.27692307692307694</v>
      </c>
      <c r="E233">
        <f t="shared" si="3"/>
        <v>0.40714285714285703</v>
      </c>
      <c r="F233">
        <f t="shared" si="4"/>
        <v>0.6129032258064515</v>
      </c>
      <c r="H233">
        <f t="shared" si="5"/>
        <v>0.24000000000000007</v>
      </c>
      <c r="J233" s="1">
        <f t="shared" si="6"/>
        <v>0.5302325581395347</v>
      </c>
      <c r="K233" s="1">
        <f t="shared" si="7"/>
        <v>0.6785714285714284</v>
      </c>
      <c r="L233" s="1">
        <f t="shared" si="8"/>
        <v>0.4768620637168645</v>
      </c>
      <c r="M233" s="1"/>
      <c r="N233" s="1">
        <f t="shared" si="9"/>
        <v>0.33550941406497153</v>
      </c>
      <c r="P233">
        <f t="shared" si="10"/>
        <v>0</v>
      </c>
    </row>
    <row r="234" spans="1:16" ht="12.75">
      <c r="A234">
        <f t="shared" si="11"/>
        <v>0.25000000000000006</v>
      </c>
      <c r="B234">
        <f t="shared" si="0"/>
        <v>0.27179487179487183</v>
      </c>
      <c r="C234">
        <f t="shared" si="1"/>
        <v>-0.07179487179487176</v>
      </c>
      <c r="D234">
        <f t="shared" si="2"/>
        <v>0.27179487179487183</v>
      </c>
      <c r="E234">
        <f t="shared" si="3"/>
        <v>0.3906633906633906</v>
      </c>
      <c r="F234">
        <f t="shared" si="4"/>
        <v>0.6</v>
      </c>
      <c r="H234">
        <f t="shared" si="5"/>
        <v>0.25000000000000006</v>
      </c>
      <c r="J234" s="1">
        <f t="shared" si="6"/>
        <v>0.5137318255250404</v>
      </c>
      <c r="K234" s="1">
        <f t="shared" si="7"/>
        <v>0.6666666666666666</v>
      </c>
      <c r="L234" s="1">
        <f t="shared" si="8"/>
        <v>0.45956931038627324</v>
      </c>
      <c r="M234" s="1"/>
      <c r="N234" s="1">
        <f t="shared" si="9"/>
        <v>0.31042550659058066</v>
      </c>
      <c r="P234">
        <f t="shared" si="10"/>
        <v>0</v>
      </c>
    </row>
    <row r="235" spans="1:16" ht="12.75">
      <c r="A235">
        <f t="shared" si="11"/>
        <v>0.26000000000000006</v>
      </c>
      <c r="B235">
        <f t="shared" si="0"/>
        <v>0.26666666666666666</v>
      </c>
      <c r="C235">
        <f t="shared" si="1"/>
        <v>-0.06666666666666664</v>
      </c>
      <c r="D235">
        <f t="shared" si="2"/>
        <v>0.26666666666666666</v>
      </c>
      <c r="E235">
        <f t="shared" si="3"/>
        <v>0.37468354430379747</v>
      </c>
      <c r="F235">
        <f t="shared" si="4"/>
        <v>0.5873015873015873</v>
      </c>
      <c r="H235">
        <f t="shared" si="5"/>
        <v>0.26000000000000006</v>
      </c>
      <c r="J235" s="1">
        <f t="shared" si="6"/>
        <v>0.4974789915966386</v>
      </c>
      <c r="K235" s="1">
        <f t="shared" si="7"/>
        <v>0.654867256637168</v>
      </c>
      <c r="L235" s="1">
        <f t="shared" si="8"/>
        <v>0.44262511120469805</v>
      </c>
      <c r="M235" s="1"/>
      <c r="N235" s="1">
        <f t="shared" si="9"/>
        <v>0.28602124457530814</v>
      </c>
      <c r="P235">
        <f t="shared" si="10"/>
        <v>0</v>
      </c>
    </row>
    <row r="236" spans="1:16" ht="12.75">
      <c r="A236">
        <f t="shared" si="11"/>
        <v>0.2700000000000001</v>
      </c>
      <c r="B236">
        <f t="shared" si="0"/>
        <v>0.2615384615384615</v>
      </c>
      <c r="C236">
        <f t="shared" si="1"/>
        <v>-0.0615384615384615</v>
      </c>
      <c r="D236">
        <f t="shared" si="2"/>
        <v>0.2615384615384615</v>
      </c>
      <c r="E236">
        <f t="shared" si="3"/>
        <v>0.359189580318379</v>
      </c>
      <c r="F236">
        <f t="shared" si="4"/>
        <v>0.5748031496062992</v>
      </c>
      <c r="H236">
        <f t="shared" si="5"/>
        <v>0.2700000000000001</v>
      </c>
      <c r="J236" s="1">
        <f t="shared" si="6"/>
        <v>0.48147429679922393</v>
      </c>
      <c r="K236" s="1">
        <f t="shared" si="7"/>
        <v>0.6431718061674009</v>
      </c>
      <c r="L236" s="1">
        <f t="shared" si="8"/>
        <v>0.42602800595694995</v>
      </c>
      <c r="M236" s="1"/>
      <c r="N236" s="1">
        <f t="shared" si="9"/>
        <v>0.2623610045474427</v>
      </c>
      <c r="P236">
        <f t="shared" si="10"/>
        <v>0</v>
      </c>
    </row>
    <row r="237" spans="1:16" ht="12.75">
      <c r="A237">
        <f t="shared" si="11"/>
        <v>0.2800000000000001</v>
      </c>
      <c r="B237">
        <f t="shared" si="0"/>
        <v>0.2564102564102564</v>
      </c>
      <c r="C237">
        <f t="shared" si="1"/>
        <v>-0.05641025641025637</v>
      </c>
      <c r="D237">
        <f t="shared" si="2"/>
        <v>0.2564102564102564</v>
      </c>
      <c r="E237">
        <f t="shared" si="3"/>
        <v>0.3441682600382408</v>
      </c>
      <c r="F237">
        <f t="shared" si="4"/>
        <v>0.5625</v>
      </c>
      <c r="H237">
        <f t="shared" si="5"/>
        <v>0.2800000000000001</v>
      </c>
      <c r="J237" s="1">
        <f t="shared" si="6"/>
        <v>0.465717981888745</v>
      </c>
      <c r="K237" s="1">
        <f t="shared" si="7"/>
        <v>0.6315789473684209</v>
      </c>
      <c r="L237" s="1">
        <f t="shared" si="8"/>
        <v>0.40977651821336647</v>
      </c>
      <c r="M237" s="1"/>
      <c r="N237" s="1">
        <f t="shared" si="9"/>
        <v>0.23950842946208628</v>
      </c>
      <c r="P237">
        <f t="shared" si="10"/>
        <v>0</v>
      </c>
    </row>
    <row r="238" spans="1:16" ht="12.75">
      <c r="A238">
        <f t="shared" si="11"/>
        <v>0.2900000000000001</v>
      </c>
      <c r="B238">
        <f t="shared" si="0"/>
        <v>0.2512820512820513</v>
      </c>
      <c r="C238">
        <f t="shared" si="1"/>
        <v>-0.05128205128205124</v>
      </c>
      <c r="D238">
        <f t="shared" si="2"/>
        <v>0.2512820512820513</v>
      </c>
      <c r="E238">
        <f t="shared" si="3"/>
        <v>0.32960682141165315</v>
      </c>
      <c r="F238">
        <f t="shared" si="4"/>
        <v>0.5503875968992248</v>
      </c>
      <c r="H238">
        <f t="shared" si="5"/>
        <v>0.2900000000000001</v>
      </c>
      <c r="J238" s="1">
        <f t="shared" si="6"/>
        <v>0.4502102879327078</v>
      </c>
      <c r="K238" s="1">
        <f t="shared" si="7"/>
        <v>0.6200873362445415</v>
      </c>
      <c r="L238" s="1">
        <f t="shared" si="8"/>
        <v>0.3938691549321016</v>
      </c>
      <c r="M238" s="1"/>
      <c r="N238" s="1">
        <f t="shared" si="9"/>
        <v>0.2175256848085459</v>
      </c>
      <c r="P238">
        <f t="shared" si="10"/>
        <v>0</v>
      </c>
    </row>
    <row r="239" spans="1:16" ht="12.75">
      <c r="A239">
        <f t="shared" si="11"/>
        <v>0.3000000000000001</v>
      </c>
      <c r="B239">
        <f t="shared" si="0"/>
        <v>0.24615384615384614</v>
      </c>
      <c r="C239">
        <f t="shared" si="1"/>
        <v>-0.0461538461538461</v>
      </c>
      <c r="D239">
        <f t="shared" si="2"/>
        <v>0.24615384615384614</v>
      </c>
      <c r="E239">
        <f t="shared" si="3"/>
        <v>0.3154929577464788</v>
      </c>
      <c r="F239">
        <f t="shared" si="4"/>
        <v>0.5384615384615384</v>
      </c>
      <c r="H239">
        <f t="shared" si="5"/>
        <v>0.3000000000000001</v>
      </c>
      <c r="J239" s="1">
        <f t="shared" si="6"/>
        <v>0.43495145631067955</v>
      </c>
      <c r="K239" s="1">
        <f t="shared" si="7"/>
        <v>0.608695652173913</v>
      </c>
      <c r="L239" s="1">
        <f t="shared" si="8"/>
        <v>0.3783044060483502</v>
      </c>
      <c r="M239" s="1"/>
      <c r="N239" s="1">
        <f t="shared" si="9"/>
        <v>0.19647263040255145</v>
      </c>
      <c r="P239">
        <f t="shared" si="10"/>
        <v>0</v>
      </c>
    </row>
    <row r="240" spans="1:16" ht="12.75">
      <c r="A240">
        <f t="shared" si="11"/>
        <v>0.3100000000000001</v>
      </c>
      <c r="B240">
        <f t="shared" si="0"/>
        <v>0.24102564102564097</v>
      </c>
      <c r="C240">
        <f t="shared" si="1"/>
        <v>-0.04102564102564097</v>
      </c>
      <c r="D240">
        <f t="shared" si="2"/>
        <v>0.24102564102564097</v>
      </c>
      <c r="E240">
        <f t="shared" si="3"/>
        <v>0.3018147975802698</v>
      </c>
      <c r="F240">
        <f t="shared" si="4"/>
        <v>0.5267175572519084</v>
      </c>
      <c r="H240">
        <f t="shared" si="5"/>
        <v>0.3100000000000001</v>
      </c>
      <c r="J240" s="1">
        <f t="shared" si="6"/>
        <v>0.41994172871479435</v>
      </c>
      <c r="K240" s="1">
        <f t="shared" si="7"/>
        <v>0.5974025974025974</v>
      </c>
      <c r="L240" s="1">
        <f t="shared" si="8"/>
        <v>0.36308074405019314</v>
      </c>
      <c r="M240" s="1"/>
      <c r="N240" s="1">
        <f t="shared" si="9"/>
        <v>0.17640591176363896</v>
      </c>
      <c r="P240">
        <f t="shared" si="10"/>
        <v>0</v>
      </c>
    </row>
    <row r="241" spans="1:16" ht="12.75">
      <c r="A241">
        <f t="shared" si="11"/>
        <v>0.3200000000000001</v>
      </c>
      <c r="B241">
        <f aca="true" t="shared" si="12" ref="B241:B272">MAX($B$47*(1-A241/$D$47),-1)</f>
        <v>0.23589743589743586</v>
      </c>
      <c r="C241">
        <f aca="true" t="shared" si="13" ref="C241:C272">MIN($C$47*(1-A241/$E$47),1)</f>
        <v>-0.03589743589743584</v>
      </c>
      <c r="D241">
        <f aca="true" t="shared" si="14" ref="D241:D272">MAX(B241,10^(-10))</f>
        <v>0.23589743589743586</v>
      </c>
      <c r="E241">
        <f aca="true" t="shared" si="15" ref="E241:E272">(1-A241)/(1+A241/D241)</f>
        <v>0.288560885608856</v>
      </c>
      <c r="F241">
        <f aca="true" t="shared" si="16" ref="F241:F272">(1-A241)/(1+A241)</f>
        <v>0.515151515151515</v>
      </c>
      <c r="H241">
        <f aca="true" t="shared" si="17" ref="H241:H272">A241</f>
        <v>0.3200000000000001</v>
      </c>
      <c r="J241" s="1">
        <f aca="true" t="shared" si="18" ref="J241:J272">(1-A241)/(1+A241/(2*D241))</f>
        <v>0.40518134715025894</v>
      </c>
      <c r="K241" s="1">
        <f aca="true" t="shared" si="19" ref="K241:K272">(1-A241)/(1+A241/2)</f>
        <v>0.586206896551724</v>
      </c>
      <c r="L241" s="1">
        <f aca="true" t="shared" si="20" ref="L241:L272">IF(H241&lt;$D$47,(1-H241)*POWER(1-H241/$D$47,$B$205),0)</f>
        <v>0.348196623540795</v>
      </c>
      <c r="M241" s="1"/>
      <c r="N241" s="1">
        <f aca="true" t="shared" si="21" ref="N241:N272">EXP(-0.75*(1/E241-1))</f>
        <v>0.1573779787092864</v>
      </c>
      <c r="P241">
        <f aca="true" t="shared" si="22" ref="P241:P272">IF(A241&lt;$E$47,0,MIN(1,(A241-$E$47)/(1.00000001*$D$47-$E$47)))</f>
        <v>0</v>
      </c>
    </row>
    <row r="242" spans="1:16" ht="12.75">
      <c r="A242">
        <f t="shared" si="11"/>
        <v>0.3300000000000001</v>
      </c>
      <c r="B242">
        <f t="shared" si="12"/>
        <v>0.23076923076923075</v>
      </c>
      <c r="C242">
        <f t="shared" si="13"/>
        <v>-0.030769230769230705</v>
      </c>
      <c r="D242">
        <f t="shared" si="14"/>
        <v>0.23076923076923075</v>
      </c>
      <c r="E242">
        <f t="shared" si="15"/>
        <v>0.2757201646090534</v>
      </c>
      <c r="F242">
        <f t="shared" si="16"/>
        <v>0.5037593984962405</v>
      </c>
      <c r="H242">
        <f t="shared" si="17"/>
        <v>0.3300000000000001</v>
      </c>
      <c r="J242" s="1">
        <f t="shared" si="18"/>
        <v>0.3906705539358599</v>
      </c>
      <c r="K242" s="1">
        <f t="shared" si="19"/>
        <v>0.575107296137339</v>
      </c>
      <c r="L242" s="1">
        <f t="shared" si="20"/>
        <v>0.3336504807867328</v>
      </c>
      <c r="M242" s="1"/>
      <c r="N242" s="1">
        <f t="shared" si="21"/>
        <v>0.13943604331213963</v>
      </c>
      <c r="P242">
        <f t="shared" si="22"/>
        <v>0</v>
      </c>
    </row>
    <row r="243" spans="1:16" ht="12.75">
      <c r="A243">
        <f aca="true" t="shared" si="23" ref="A243:A274">A242+0.01</f>
        <v>0.34000000000000014</v>
      </c>
      <c r="B243">
        <f t="shared" si="12"/>
        <v>0.22564102564102562</v>
      </c>
      <c r="C243">
        <f t="shared" si="13"/>
        <v>-0.025641025641025574</v>
      </c>
      <c r="D243">
        <f t="shared" si="14"/>
        <v>0.22564102564102562</v>
      </c>
      <c r="E243">
        <f t="shared" si="15"/>
        <v>0.26328195829555745</v>
      </c>
      <c r="F243">
        <f t="shared" si="16"/>
        <v>0.49253731343283574</v>
      </c>
      <c r="H243">
        <f t="shared" si="17"/>
        <v>0.34000000000000014</v>
      </c>
      <c r="J243" s="1">
        <f t="shared" si="18"/>
        <v>0.3764095917044717</v>
      </c>
      <c r="K243" s="1">
        <f t="shared" si="19"/>
        <v>0.564102564102564</v>
      </c>
      <c r="L243" s="1">
        <f t="shared" si="20"/>
        <v>0.3194407332523118</v>
      </c>
      <c r="M243" s="1"/>
      <c r="N243" s="1">
        <f t="shared" si="21"/>
        <v>0.12262099467959701</v>
      </c>
      <c r="P243">
        <f t="shared" si="22"/>
        <v>0</v>
      </c>
    </row>
    <row r="244" spans="1:16" ht="12.75">
      <c r="A244">
        <f t="shared" si="23"/>
        <v>0.35000000000000014</v>
      </c>
      <c r="B244">
        <f t="shared" si="12"/>
        <v>0.22051282051282045</v>
      </c>
      <c r="C244">
        <f t="shared" si="13"/>
        <v>-0.02051282051282044</v>
      </c>
      <c r="D244">
        <f t="shared" si="14"/>
        <v>0.22051282051282045</v>
      </c>
      <c r="E244">
        <f t="shared" si="15"/>
        <v>0.2512359550561796</v>
      </c>
      <c r="F244">
        <f t="shared" si="16"/>
        <v>0.4814814814814814</v>
      </c>
      <c r="H244">
        <f t="shared" si="17"/>
        <v>0.35000000000000014</v>
      </c>
      <c r="J244" s="1">
        <f t="shared" si="18"/>
        <v>0.3623987034035655</v>
      </c>
      <c r="K244" s="1">
        <f t="shared" si="19"/>
        <v>0.553191489361702</v>
      </c>
      <c r="L244" s="1">
        <f t="shared" si="20"/>
        <v>0.30556577911980853</v>
      </c>
      <c r="M244" s="1"/>
      <c r="N244" s="1">
        <f t="shared" si="21"/>
        <v>0.10696629408648506</v>
      </c>
      <c r="P244">
        <f t="shared" si="22"/>
        <v>0</v>
      </c>
    </row>
    <row r="245" spans="1:16" ht="12.75">
      <c r="A245">
        <f t="shared" si="23"/>
        <v>0.36000000000000015</v>
      </c>
      <c r="B245">
        <f t="shared" si="12"/>
        <v>0.21538461538461534</v>
      </c>
      <c r="C245">
        <f t="shared" si="13"/>
        <v>-0.01538461538461531</v>
      </c>
      <c r="D245">
        <f t="shared" si="14"/>
        <v>0.21538461538461534</v>
      </c>
      <c r="E245">
        <f t="shared" si="15"/>
        <v>0.23957219251336884</v>
      </c>
      <c r="F245">
        <f t="shared" si="16"/>
        <v>0.47058823529411753</v>
      </c>
      <c r="H245">
        <f t="shared" si="17"/>
        <v>0.36000000000000015</v>
      </c>
      <c r="J245" s="1">
        <f t="shared" si="18"/>
        <v>0.34863813229571966</v>
      </c>
      <c r="K245" s="1">
        <f t="shared" si="19"/>
        <v>0.5423728813559321</v>
      </c>
      <c r="L245" s="1">
        <f t="shared" si="20"/>
        <v>0.29202399679570373</v>
      </c>
      <c r="M245" s="1"/>
      <c r="N245" s="1">
        <f t="shared" si="21"/>
        <v>0.09249688070477895</v>
      </c>
      <c r="P245">
        <f t="shared" si="22"/>
        <v>0</v>
      </c>
    </row>
    <row r="246" spans="1:16" ht="12.75">
      <c r="A246">
        <f t="shared" si="23"/>
        <v>0.37000000000000016</v>
      </c>
      <c r="B246">
        <f t="shared" si="12"/>
        <v>0.21025641025641023</v>
      </c>
      <c r="C246">
        <f t="shared" si="13"/>
        <v>-0.010256410256410177</v>
      </c>
      <c r="D246">
        <f t="shared" si="14"/>
        <v>0.21025641025641023</v>
      </c>
      <c r="E246">
        <f t="shared" si="15"/>
        <v>0.22828104286345546</v>
      </c>
      <c r="F246">
        <f t="shared" si="16"/>
        <v>0.45985401459854003</v>
      </c>
      <c r="H246">
        <f t="shared" si="17"/>
        <v>0.37000000000000016</v>
      </c>
      <c r="J246" s="1">
        <f t="shared" si="18"/>
        <v>0.33512812195913055</v>
      </c>
      <c r="K246" s="1">
        <f t="shared" si="19"/>
        <v>0.531645569620253</v>
      </c>
      <c r="L246" s="1">
        <f t="shared" si="20"/>
        <v>0.27881374440311746</v>
      </c>
      <c r="M246" s="1"/>
      <c r="N246" s="1">
        <f t="shared" si="21"/>
        <v>0.07922812530863214</v>
      </c>
      <c r="P246">
        <f t="shared" si="22"/>
        <v>0</v>
      </c>
    </row>
    <row r="247" spans="1:16" ht="12.75">
      <c r="A247">
        <f t="shared" si="23"/>
        <v>0.38000000000000017</v>
      </c>
      <c r="B247">
        <f t="shared" si="12"/>
        <v>0.20512820512820507</v>
      </c>
      <c r="C247">
        <f t="shared" si="13"/>
        <v>-0.005128205128205044</v>
      </c>
      <c r="D247">
        <f t="shared" si="14"/>
        <v>0.20512820512820507</v>
      </c>
      <c r="E247">
        <f t="shared" si="15"/>
        <v>0.21735319894829083</v>
      </c>
      <c r="F247">
        <f t="shared" si="16"/>
        <v>0.44927536231884047</v>
      </c>
      <c r="H247">
        <f t="shared" si="17"/>
        <v>0.38000000000000017</v>
      </c>
      <c r="J247" s="1">
        <f t="shared" si="18"/>
        <v>0.3218689162881244</v>
      </c>
      <c r="K247" s="1">
        <f t="shared" si="19"/>
        <v>0.5210084033613444</v>
      </c>
      <c r="L247" s="1">
        <f t="shared" si="20"/>
        <v>0.26593335926084977</v>
      </c>
      <c r="M247" s="1"/>
      <c r="N247" s="1">
        <f t="shared" si="21"/>
        <v>0.06716487653455468</v>
      </c>
      <c r="P247">
        <f t="shared" si="22"/>
        <v>0</v>
      </c>
    </row>
    <row r="248" spans="1:16" ht="12.75">
      <c r="A248">
        <f t="shared" si="23"/>
        <v>0.3900000000000002</v>
      </c>
      <c r="B248">
        <f t="shared" si="12"/>
        <v>0.19999999999999996</v>
      </c>
      <c r="C248">
        <f t="shared" si="13"/>
        <v>8.881784197001253E-17</v>
      </c>
      <c r="D248">
        <f t="shared" si="14"/>
        <v>0.19999999999999996</v>
      </c>
      <c r="E248">
        <f t="shared" si="15"/>
        <v>0.20677966101694903</v>
      </c>
      <c r="F248">
        <f t="shared" si="16"/>
        <v>0.43884892086330923</v>
      </c>
      <c r="H248">
        <f t="shared" si="17"/>
        <v>0.3900000000000002</v>
      </c>
      <c r="J248" s="1">
        <f t="shared" si="18"/>
        <v>0.30886075949367076</v>
      </c>
      <c r="K248" s="1">
        <f t="shared" si="19"/>
        <v>0.510460251046025</v>
      </c>
      <c r="L248" s="1">
        <f t="shared" si="20"/>
        <v>0.25338115734967476</v>
      </c>
      <c r="M248" s="1"/>
      <c r="N248" s="1">
        <f t="shared" si="21"/>
        <v>0.05630065102929945</v>
      </c>
      <c r="P248">
        <f t="shared" si="22"/>
        <v>4.2700884708488317E-16</v>
      </c>
    </row>
    <row r="249" spans="1:16" ht="12.75">
      <c r="A249">
        <f t="shared" si="23"/>
        <v>0.4000000000000002</v>
      </c>
      <c r="B249">
        <f t="shared" si="12"/>
        <v>0.19487179487179482</v>
      </c>
      <c r="C249">
        <f t="shared" si="13"/>
        <v>0.005128205128205199</v>
      </c>
      <c r="D249">
        <f t="shared" si="14"/>
        <v>0.19487179487179482</v>
      </c>
      <c r="E249">
        <f t="shared" si="15"/>
        <v>0.1965517241379309</v>
      </c>
      <c r="F249">
        <f t="shared" si="16"/>
        <v>0.42857142857142844</v>
      </c>
      <c r="H249">
        <f t="shared" si="17"/>
        <v>0.4000000000000002</v>
      </c>
      <c r="J249" s="1">
        <f t="shared" si="18"/>
        <v>0.2961038961038959</v>
      </c>
      <c r="K249" s="1">
        <f t="shared" si="19"/>
        <v>0.49999999999999983</v>
      </c>
      <c r="L249" s="1">
        <f t="shared" si="20"/>
        <v>0.24115543276684165</v>
      </c>
      <c r="M249" s="1"/>
      <c r="N249" s="1">
        <f t="shared" si="21"/>
        <v>0.046617024419166535</v>
      </c>
      <c r="P249">
        <f t="shared" si="22"/>
        <v>0.025641025128205583</v>
      </c>
    </row>
    <row r="250" spans="1:16" ht="12.75">
      <c r="A250">
        <f t="shared" si="23"/>
        <v>0.4100000000000002</v>
      </c>
      <c r="B250">
        <f t="shared" si="12"/>
        <v>0.1897435897435897</v>
      </c>
      <c r="C250">
        <f t="shared" si="13"/>
        <v>0.010256410256410354</v>
      </c>
      <c r="D250">
        <f t="shared" si="14"/>
        <v>0.1897435897435897</v>
      </c>
      <c r="E250">
        <f t="shared" si="15"/>
        <v>0.1866609662248823</v>
      </c>
      <c r="F250">
        <f t="shared" si="16"/>
        <v>0.4184397163120566</v>
      </c>
      <c r="H250">
        <f t="shared" si="17"/>
        <v>0.4100000000000002</v>
      </c>
      <c r="J250" s="1">
        <f t="shared" si="18"/>
        <v>0.28359857096459873</v>
      </c>
      <c r="K250" s="1">
        <f t="shared" si="19"/>
        <v>0.4896265560165974</v>
      </c>
      <c r="L250" s="1">
        <f t="shared" si="20"/>
        <v>0.2292544571701285</v>
      </c>
      <c r="M250" s="1"/>
      <c r="N250" s="1">
        <f t="shared" si="21"/>
        <v>0.03808328358224739</v>
      </c>
      <c r="P250">
        <f t="shared" si="22"/>
        <v>0.051282050256410736</v>
      </c>
    </row>
    <row r="251" spans="1:16" ht="12.75">
      <c r="A251">
        <f t="shared" si="23"/>
        <v>0.4200000000000002</v>
      </c>
      <c r="B251">
        <f t="shared" si="12"/>
        <v>0.18461538461538454</v>
      </c>
      <c r="C251">
        <f t="shared" si="13"/>
        <v>0.015384615384615464</v>
      </c>
      <c r="D251">
        <f t="shared" si="14"/>
        <v>0.18461538461538454</v>
      </c>
      <c r="E251">
        <f t="shared" si="15"/>
        <v>0.1770992366412212</v>
      </c>
      <c r="F251">
        <f t="shared" si="16"/>
        <v>0.40845070422535196</v>
      </c>
      <c r="H251">
        <f t="shared" si="17"/>
        <v>0.4200000000000002</v>
      </c>
      <c r="J251" s="1">
        <f t="shared" si="18"/>
        <v>0.2713450292397659</v>
      </c>
      <c r="K251" s="1">
        <f t="shared" si="19"/>
        <v>0.4793388429752064</v>
      </c>
      <c r="L251" s="1">
        <f t="shared" si="20"/>
        <v>0.21767647921327837</v>
      </c>
      <c r="M251" s="1"/>
      <c r="N251" s="1">
        <f t="shared" si="21"/>
        <v>0.03065640110849431</v>
      </c>
      <c r="P251">
        <f t="shared" si="22"/>
        <v>0.07692307538461589</v>
      </c>
    </row>
    <row r="252" spans="1:16" ht="12.75">
      <c r="A252">
        <f t="shared" si="23"/>
        <v>0.4300000000000002</v>
      </c>
      <c r="B252">
        <f t="shared" si="12"/>
        <v>0.17948717948717943</v>
      </c>
      <c r="C252">
        <f t="shared" si="13"/>
        <v>0.02051282051282062</v>
      </c>
      <c r="D252">
        <f t="shared" si="14"/>
        <v>0.17948717948717943</v>
      </c>
      <c r="E252">
        <f t="shared" si="15"/>
        <v>0.16785864535128298</v>
      </c>
      <c r="F252">
        <f t="shared" si="16"/>
        <v>0.3986013986013984</v>
      </c>
      <c r="H252">
        <f t="shared" si="17"/>
        <v>0.4300000000000002</v>
      </c>
      <c r="J252" s="1">
        <f t="shared" si="18"/>
        <v>0.2593435164120895</v>
      </c>
      <c r="K252" s="1">
        <f t="shared" si="19"/>
        <v>0.46913580246913567</v>
      </c>
      <c r="L252" s="1">
        <f t="shared" si="20"/>
        <v>0.20641972397527422</v>
      </c>
      <c r="M252" s="1"/>
      <c r="N252" s="1">
        <f t="shared" si="21"/>
        <v>0.024281388855936527</v>
      </c>
      <c r="P252">
        <f t="shared" si="22"/>
        <v>0.10256410051282104</v>
      </c>
    </row>
    <row r="253" spans="1:16" ht="12.75">
      <c r="A253">
        <f t="shared" si="23"/>
        <v>0.4400000000000002</v>
      </c>
      <c r="B253">
        <f t="shared" si="12"/>
        <v>0.1743589743589743</v>
      </c>
      <c r="C253">
        <f t="shared" si="13"/>
        <v>0.02564102564102573</v>
      </c>
      <c r="D253">
        <f t="shared" si="14"/>
        <v>0.1743589743589743</v>
      </c>
      <c r="E253">
        <f t="shared" si="15"/>
        <v>0.15893155258764594</v>
      </c>
      <c r="F253">
        <f t="shared" si="16"/>
        <v>0.38888888888888873</v>
      </c>
      <c r="H253">
        <f t="shared" si="17"/>
        <v>0.4400000000000002</v>
      </c>
      <c r="J253" s="1">
        <f t="shared" si="18"/>
        <v>0.24759427828348488</v>
      </c>
      <c r="K253" s="1">
        <f t="shared" si="19"/>
        <v>0.45901639344262274</v>
      </c>
      <c r="L253" s="1">
        <f t="shared" si="20"/>
        <v>0.19548239238668266</v>
      </c>
      <c r="M253" s="1"/>
      <c r="N253" s="1">
        <f t="shared" si="21"/>
        <v>0.018892077871213282</v>
      </c>
      <c r="P253">
        <f t="shared" si="22"/>
        <v>0.1282051256410262</v>
      </c>
    </row>
    <row r="254" spans="1:16" ht="12.75">
      <c r="A254">
        <f t="shared" si="23"/>
        <v>0.45000000000000023</v>
      </c>
      <c r="B254">
        <f t="shared" si="12"/>
        <v>0.16923076923076918</v>
      </c>
      <c r="C254">
        <f t="shared" si="13"/>
        <v>0.030769230769230882</v>
      </c>
      <c r="D254">
        <f t="shared" si="14"/>
        <v>0.16923076923076918</v>
      </c>
      <c r="E254">
        <f t="shared" si="15"/>
        <v>0.15031055900621104</v>
      </c>
      <c r="F254">
        <f t="shared" si="16"/>
        <v>0.379310344827586</v>
      </c>
      <c r="H254">
        <f t="shared" si="17"/>
        <v>0.45000000000000023</v>
      </c>
      <c r="J254" s="1">
        <f t="shared" si="18"/>
        <v>0.23609756097560955</v>
      </c>
      <c r="K254" s="1">
        <f t="shared" si="19"/>
        <v>0.4489795918367345</v>
      </c>
      <c r="L254" s="1">
        <f t="shared" si="20"/>
        <v>0.1848626606572904</v>
      </c>
      <c r="M254" s="1"/>
      <c r="N254" s="1">
        <f t="shared" si="21"/>
        <v>0.01441235547072409</v>
      </c>
      <c r="P254">
        <f t="shared" si="22"/>
        <v>0.15384615076923136</v>
      </c>
    </row>
    <row r="255" spans="1:16" ht="12.75">
      <c r="A255">
        <f t="shared" si="23"/>
        <v>0.46000000000000024</v>
      </c>
      <c r="B255">
        <f t="shared" si="12"/>
        <v>0.16410256410256402</v>
      </c>
      <c r="C255">
        <f t="shared" si="13"/>
        <v>0.03589743589743599</v>
      </c>
      <c r="D255">
        <f t="shared" si="14"/>
        <v>0.16410256410256402</v>
      </c>
      <c r="E255">
        <f t="shared" si="15"/>
        <v>0.14198849630238275</v>
      </c>
      <c r="F255">
        <f t="shared" si="16"/>
        <v>0.36986301369862995</v>
      </c>
      <c r="H255">
        <f t="shared" si="17"/>
        <v>0.46000000000000024</v>
      </c>
      <c r="J255" s="1">
        <f t="shared" si="18"/>
        <v>0.22485361093038364</v>
      </c>
      <c r="K255" s="1">
        <f t="shared" si="19"/>
        <v>0.4390243902439022</v>
      </c>
      <c r="L255" s="1">
        <f t="shared" si="20"/>
        <v>0.17455867971051</v>
      </c>
      <c r="M255" s="1"/>
      <c r="N255" s="1">
        <f t="shared" si="21"/>
        <v>0.010757866166745967</v>
      </c>
      <c r="P255">
        <f t="shared" si="22"/>
        <v>0.1794871758974365</v>
      </c>
    </row>
    <row r="256" spans="1:16" ht="12.75">
      <c r="A256">
        <f t="shared" si="23"/>
        <v>0.47000000000000025</v>
      </c>
      <c r="B256">
        <f t="shared" si="12"/>
        <v>0.1589743589743589</v>
      </c>
      <c r="C256">
        <f t="shared" si="13"/>
        <v>0.04102564102564115</v>
      </c>
      <c r="D256">
        <f t="shared" si="14"/>
        <v>0.1589743589743589</v>
      </c>
      <c r="E256">
        <f t="shared" si="15"/>
        <v>0.13395841826335086</v>
      </c>
      <c r="F256">
        <f t="shared" si="16"/>
        <v>0.3605442176870747</v>
      </c>
      <c r="H256">
        <f t="shared" si="17"/>
        <v>0.47000000000000025</v>
      </c>
      <c r="J256" s="1">
        <f t="shared" si="18"/>
        <v>0.21386267491051072</v>
      </c>
      <c r="K256" s="1">
        <f t="shared" si="19"/>
        <v>0.42914979757085003</v>
      </c>
      <c r="L256" s="1">
        <f t="shared" si="20"/>
        <v>0.16456857463162308</v>
      </c>
      <c r="M256" s="1"/>
      <c r="N256" s="1">
        <f t="shared" si="21"/>
        <v>0.007838151249734344</v>
      </c>
      <c r="P256">
        <f t="shared" si="22"/>
        <v>0.20512820102564167</v>
      </c>
    </row>
    <row r="257" spans="1:16" ht="12.75">
      <c r="A257">
        <f t="shared" si="23"/>
        <v>0.48000000000000026</v>
      </c>
      <c r="B257">
        <f t="shared" si="12"/>
        <v>0.15384615384615374</v>
      </c>
      <c r="C257">
        <f t="shared" si="13"/>
        <v>0.0461538461538463</v>
      </c>
      <c r="D257">
        <f t="shared" si="14"/>
        <v>0.15384615384615374</v>
      </c>
      <c r="E257">
        <f t="shared" si="15"/>
        <v>0.12621359223300954</v>
      </c>
      <c r="F257">
        <f t="shared" si="16"/>
        <v>0.35135135135135115</v>
      </c>
      <c r="H257">
        <f t="shared" si="17"/>
        <v>0.48000000000000026</v>
      </c>
      <c r="J257" s="1">
        <f t="shared" si="18"/>
        <v>0.20312499999999978</v>
      </c>
      <c r="K257" s="1">
        <f t="shared" si="19"/>
        <v>0.41935483870967716</v>
      </c>
      <c r="L257" s="1">
        <f t="shared" si="20"/>
        <v>0.15489044413896488</v>
      </c>
      <c r="M257" s="1"/>
      <c r="N257" s="1">
        <f t="shared" si="21"/>
        <v>0.005559163162953018</v>
      </c>
      <c r="P257">
        <f t="shared" si="22"/>
        <v>0.23076922615384682</v>
      </c>
    </row>
    <row r="258" spans="1:16" ht="12.75">
      <c r="A258">
        <f t="shared" si="23"/>
        <v>0.49000000000000027</v>
      </c>
      <c r="B258">
        <f t="shared" si="12"/>
        <v>0.14871794871794863</v>
      </c>
      <c r="C258">
        <f t="shared" si="13"/>
        <v>0.05128205128205141</v>
      </c>
      <c r="D258">
        <f t="shared" si="14"/>
        <v>0.14871794871794863</v>
      </c>
      <c r="E258">
        <f t="shared" si="15"/>
        <v>0.1187474909674828</v>
      </c>
      <c r="F258">
        <f t="shared" si="16"/>
        <v>0.34228187919463066</v>
      </c>
      <c r="H258">
        <f t="shared" si="17"/>
        <v>0.49000000000000027</v>
      </c>
      <c r="J258" s="1">
        <f t="shared" si="18"/>
        <v>0.19264083360468884</v>
      </c>
      <c r="K258" s="1">
        <f t="shared" si="19"/>
        <v>0.4096385542168673</v>
      </c>
      <c r="L258" s="1">
        <f t="shared" si="20"/>
        <v>0.14552236008975425</v>
      </c>
      <c r="M258" s="1"/>
      <c r="N258" s="1">
        <f t="shared" si="21"/>
        <v>0.0038260477758341304</v>
      </c>
      <c r="P258">
        <f t="shared" si="22"/>
        <v>0.25641025128205197</v>
      </c>
    </row>
    <row r="259" spans="1:16" ht="12.75">
      <c r="A259">
        <f t="shared" si="23"/>
        <v>0.5000000000000002</v>
      </c>
      <c r="B259">
        <f t="shared" si="12"/>
        <v>0.14358974358974352</v>
      </c>
      <c r="C259">
        <f t="shared" si="13"/>
        <v>0.05641025641025652</v>
      </c>
      <c r="D259">
        <f t="shared" si="14"/>
        <v>0.14358974358974352</v>
      </c>
      <c r="E259">
        <f t="shared" si="15"/>
        <v>0.11155378486055764</v>
      </c>
      <c r="F259">
        <f t="shared" si="16"/>
        <v>0.33333333333333315</v>
      </c>
      <c r="H259">
        <f t="shared" si="17"/>
        <v>0.5000000000000002</v>
      </c>
      <c r="J259" s="1">
        <f t="shared" si="18"/>
        <v>0.18241042345276853</v>
      </c>
      <c r="K259" s="1">
        <f t="shared" si="19"/>
        <v>0.3999999999999998</v>
      </c>
      <c r="L259" s="1">
        <f t="shared" si="20"/>
        <v>0.1364623670356194</v>
      </c>
      <c r="M259" s="1"/>
      <c r="N259" s="1">
        <f t="shared" si="21"/>
        <v>0.002546044537905225</v>
      </c>
      <c r="P259">
        <f t="shared" si="22"/>
        <v>0.28205127641025696</v>
      </c>
    </row>
    <row r="260" spans="1:16" ht="12.75">
      <c r="A260">
        <f t="shared" si="23"/>
        <v>0.5100000000000002</v>
      </c>
      <c r="B260">
        <f t="shared" si="12"/>
        <v>0.13846153846153839</v>
      </c>
      <c r="C260">
        <f t="shared" si="13"/>
        <v>0.06153846153846163</v>
      </c>
      <c r="D260">
        <f t="shared" si="14"/>
        <v>0.13846153846153839</v>
      </c>
      <c r="E260">
        <f t="shared" si="15"/>
        <v>0.10462633451957282</v>
      </c>
      <c r="F260">
        <f t="shared" si="16"/>
        <v>0.3245033112582779</v>
      </c>
      <c r="H260">
        <f t="shared" si="17"/>
        <v>0.5100000000000002</v>
      </c>
      <c r="J260" s="1">
        <f t="shared" si="18"/>
        <v>0.17243401759530771</v>
      </c>
      <c r="K260" s="1">
        <f t="shared" si="19"/>
        <v>0.39043824701195196</v>
      </c>
      <c r="L260" s="1">
        <f t="shared" si="20"/>
        <v>0.12770848184719452</v>
      </c>
      <c r="M260" s="1"/>
      <c r="N260" s="1">
        <f t="shared" si="21"/>
        <v>0.0016313174371946715</v>
      </c>
      <c r="P260">
        <f t="shared" si="22"/>
        <v>0.30769230153846217</v>
      </c>
    </row>
    <row r="261" spans="1:16" ht="12.75">
      <c r="A261">
        <f t="shared" si="23"/>
        <v>0.5200000000000002</v>
      </c>
      <c r="B261">
        <f t="shared" si="12"/>
        <v>0.13333333333333328</v>
      </c>
      <c r="C261">
        <f t="shared" si="13"/>
        <v>0.06666666666666679</v>
      </c>
      <c r="D261">
        <f t="shared" si="14"/>
        <v>0.13333333333333328</v>
      </c>
      <c r="E261">
        <f t="shared" si="15"/>
        <v>0.09795918367346926</v>
      </c>
      <c r="F261">
        <f t="shared" si="16"/>
        <v>0.31578947368421034</v>
      </c>
      <c r="H261">
        <f t="shared" si="17"/>
        <v>0.5200000000000002</v>
      </c>
      <c r="J261" s="1">
        <f t="shared" si="18"/>
        <v>0.16271186440677948</v>
      </c>
      <c r="K261" s="1">
        <f t="shared" si="19"/>
        <v>0.3809523809523807</v>
      </c>
      <c r="L261" s="1">
        <f t="shared" si="20"/>
        <v>0.11925869343277783</v>
      </c>
      <c r="M261" s="1"/>
      <c r="N261" s="1">
        <f t="shared" si="21"/>
        <v>0.001001506412483208</v>
      </c>
      <c r="P261">
        <f t="shared" si="22"/>
        <v>0.3333333266666673</v>
      </c>
    </row>
    <row r="262" spans="1:16" ht="12.75">
      <c r="A262">
        <f t="shared" si="23"/>
        <v>0.5300000000000002</v>
      </c>
      <c r="B262">
        <f t="shared" si="12"/>
        <v>0.1282051282051281</v>
      </c>
      <c r="C262">
        <f t="shared" si="13"/>
        <v>0.0717948717948719</v>
      </c>
      <c r="D262">
        <f t="shared" si="14"/>
        <v>0.1282051282051281</v>
      </c>
      <c r="E262">
        <f t="shared" si="15"/>
        <v>0.09154655239579262</v>
      </c>
      <c r="F262">
        <f t="shared" si="16"/>
        <v>0.3071895424836599</v>
      </c>
      <c r="H262">
        <f t="shared" si="17"/>
        <v>0.5300000000000002</v>
      </c>
      <c r="J262" s="1">
        <f t="shared" si="18"/>
        <v>0.15324421258558832</v>
      </c>
      <c r="K262" s="1">
        <f t="shared" si="19"/>
        <v>0.3715415019762843</v>
      </c>
      <c r="L262" s="1">
        <f t="shared" si="20"/>
        <v>0.11111096258338499</v>
      </c>
      <c r="M262" s="1"/>
      <c r="N262" s="1">
        <f t="shared" si="21"/>
        <v>0.0005857876585432111</v>
      </c>
      <c r="P262">
        <f t="shared" si="22"/>
        <v>0.35897435179487247</v>
      </c>
    </row>
    <row r="263" spans="1:16" ht="12.75">
      <c r="A263">
        <f t="shared" si="23"/>
        <v>0.5400000000000003</v>
      </c>
      <c r="B263">
        <f t="shared" si="12"/>
        <v>0.123076923076923</v>
      </c>
      <c r="C263">
        <f t="shared" si="13"/>
        <v>0.07692307692307705</v>
      </c>
      <c r="D263">
        <f t="shared" si="14"/>
        <v>0.123076923076923</v>
      </c>
      <c r="E263">
        <f t="shared" si="15"/>
        <v>0.08538283062645</v>
      </c>
      <c r="F263">
        <f t="shared" si="16"/>
        <v>0.29870129870129847</v>
      </c>
      <c r="H263">
        <f t="shared" si="17"/>
        <v>0.5400000000000003</v>
      </c>
      <c r="J263" s="1">
        <f t="shared" si="18"/>
        <v>0.14403131115459863</v>
      </c>
      <c r="K263" s="1">
        <f t="shared" si="19"/>
        <v>0.3622047244094486</v>
      </c>
      <c r="L263" s="1">
        <f t="shared" si="20"/>
        <v>0.10326322198619578</v>
      </c>
      <c r="M263" s="1"/>
      <c r="N263" s="1">
        <f t="shared" si="21"/>
        <v>0.0003242591904982394</v>
      </c>
      <c r="P263">
        <f t="shared" si="22"/>
        <v>0.3846153769230776</v>
      </c>
    </row>
    <row r="264" spans="1:16" ht="12.75">
      <c r="A264">
        <f t="shared" si="23"/>
        <v>0.5500000000000003</v>
      </c>
      <c r="B264">
        <f t="shared" si="12"/>
        <v>0.11794871794871785</v>
      </c>
      <c r="C264">
        <f t="shared" si="13"/>
        <v>0.08205128205128216</v>
      </c>
      <c r="D264">
        <f t="shared" si="14"/>
        <v>0.11794871794871785</v>
      </c>
      <c r="E264">
        <f t="shared" si="15"/>
        <v>0.07946257197696724</v>
      </c>
      <c r="F264">
        <f t="shared" si="16"/>
        <v>0.2903225806451611</v>
      </c>
      <c r="H264">
        <f t="shared" si="17"/>
        <v>0.5500000000000003</v>
      </c>
      <c r="J264" s="1">
        <f t="shared" si="18"/>
        <v>0.13507340946166374</v>
      </c>
      <c r="K264" s="1">
        <f t="shared" si="19"/>
        <v>0.352941176470588</v>
      </c>
      <c r="L264" s="1">
        <f t="shared" si="20"/>
        <v>0.095713376461203</v>
      </c>
      <c r="M264" s="1"/>
      <c r="N264" s="1">
        <f t="shared" si="21"/>
        <v>0.0001685284807720762</v>
      </c>
      <c r="P264">
        <f t="shared" si="22"/>
        <v>0.4102564020512828</v>
      </c>
    </row>
    <row r="265" spans="1:16" ht="12.75">
      <c r="A265">
        <f t="shared" si="23"/>
        <v>0.5600000000000003</v>
      </c>
      <c r="B265">
        <f t="shared" si="12"/>
        <v>0.11282051282051274</v>
      </c>
      <c r="C265">
        <f t="shared" si="13"/>
        <v>0.08717948717948731</v>
      </c>
      <c r="D265">
        <f t="shared" si="14"/>
        <v>0.11282051282051274</v>
      </c>
      <c r="E265">
        <f t="shared" si="15"/>
        <v>0.07378048780487792</v>
      </c>
      <c r="F265">
        <f t="shared" si="16"/>
        <v>0.2820512820512818</v>
      </c>
      <c r="H265">
        <f t="shared" si="17"/>
        <v>0.5600000000000003</v>
      </c>
      <c r="J265" s="1">
        <f t="shared" si="18"/>
        <v>0.12637075718015647</v>
      </c>
      <c r="K265" s="1">
        <f t="shared" si="19"/>
        <v>0.3437499999999997</v>
      </c>
      <c r="L265" s="1">
        <f t="shared" si="20"/>
        <v>0.08845930349300483</v>
      </c>
      <c r="M265" s="1"/>
      <c r="N265" s="1">
        <f t="shared" si="21"/>
        <v>8.146889588069225E-05</v>
      </c>
      <c r="P265">
        <f t="shared" si="22"/>
        <v>0.43589742717948793</v>
      </c>
    </row>
    <row r="266" spans="1:16" ht="12.75">
      <c r="A266">
        <f t="shared" si="23"/>
        <v>0.5700000000000003</v>
      </c>
      <c r="B266">
        <f t="shared" si="12"/>
        <v>0.10769230769230759</v>
      </c>
      <c r="C266">
        <f t="shared" si="13"/>
        <v>0.09230769230769242</v>
      </c>
      <c r="D266">
        <f t="shared" si="14"/>
        <v>0.10769230769230759</v>
      </c>
      <c r="E266">
        <f t="shared" si="15"/>
        <v>0.06833144154370022</v>
      </c>
      <c r="F266">
        <f t="shared" si="16"/>
        <v>0.2738853503184711</v>
      </c>
      <c r="H266">
        <f t="shared" si="17"/>
        <v>0.5700000000000003</v>
      </c>
      <c r="J266" s="1">
        <f t="shared" si="18"/>
        <v>0.11792360430950029</v>
      </c>
      <c r="K266" s="1">
        <f t="shared" si="19"/>
        <v>0.3346303501945523</v>
      </c>
      <c r="L266" s="1">
        <f t="shared" si="20"/>
        <v>0.08149885415278793</v>
      </c>
      <c r="M266" s="1"/>
      <c r="N266" s="1">
        <f t="shared" si="21"/>
        <v>3.6219474243225155E-05</v>
      </c>
      <c r="P266">
        <f t="shared" si="22"/>
        <v>0.4615384523076931</v>
      </c>
    </row>
    <row r="267" spans="1:16" ht="12.75">
      <c r="A267">
        <f t="shared" si="23"/>
        <v>0.5800000000000003</v>
      </c>
      <c r="B267">
        <f t="shared" si="12"/>
        <v>0.10256410256410248</v>
      </c>
      <c r="C267">
        <f t="shared" si="13"/>
        <v>0.09743589743589759</v>
      </c>
      <c r="D267">
        <f t="shared" si="14"/>
        <v>0.10256410256410248</v>
      </c>
      <c r="E267">
        <f t="shared" si="15"/>
        <v>0.06311044327573241</v>
      </c>
      <c r="F267">
        <f t="shared" si="16"/>
        <v>0.26582278481012633</v>
      </c>
      <c r="H267">
        <f t="shared" si="17"/>
        <v>0.5800000000000003</v>
      </c>
      <c r="J267" s="1">
        <f t="shared" si="18"/>
        <v>0.10973220117570197</v>
      </c>
      <c r="K267" s="1">
        <f t="shared" si="19"/>
        <v>0.32558139534883695</v>
      </c>
      <c r="L267" s="1">
        <f t="shared" si="20"/>
        <v>0.0748298545370396</v>
      </c>
      <c r="M267" s="1"/>
      <c r="N267" s="1">
        <f t="shared" si="21"/>
        <v>1.46081849776454E-05</v>
      </c>
      <c r="P267">
        <f t="shared" si="22"/>
        <v>0.48717947743589823</v>
      </c>
    </row>
    <row r="268" spans="1:16" ht="12.75">
      <c r="A268">
        <f t="shared" si="23"/>
        <v>0.5900000000000003</v>
      </c>
      <c r="B268">
        <f t="shared" si="12"/>
        <v>0.09743589743589737</v>
      </c>
      <c r="C268">
        <f t="shared" si="13"/>
        <v>0.1025641025641027</v>
      </c>
      <c r="D268">
        <f t="shared" si="14"/>
        <v>0.09743589743589737</v>
      </c>
      <c r="E268">
        <f t="shared" si="15"/>
        <v>0.058112644535620935</v>
      </c>
      <c r="F268">
        <f t="shared" si="16"/>
        <v>0.25786163522012556</v>
      </c>
      <c r="H268">
        <f t="shared" si="17"/>
        <v>0.5900000000000003</v>
      </c>
      <c r="J268" s="1">
        <f t="shared" si="18"/>
        <v>0.10179679843188483</v>
      </c>
      <c r="K268" s="1">
        <f t="shared" si="19"/>
        <v>0.31660231660231636</v>
      </c>
      <c r="L268" s="1">
        <f t="shared" si="20"/>
        <v>0.06845010789291212</v>
      </c>
      <c r="M268" s="1"/>
      <c r="N268" s="1">
        <f t="shared" si="21"/>
        <v>5.256899302372867E-06</v>
      </c>
      <c r="P268">
        <f t="shared" si="22"/>
        <v>0.5128205025641034</v>
      </c>
    </row>
    <row r="269" spans="1:16" ht="12.75">
      <c r="A269">
        <f t="shared" si="23"/>
        <v>0.6000000000000003</v>
      </c>
      <c r="B269">
        <f t="shared" si="12"/>
        <v>0.0923076923076922</v>
      </c>
      <c r="C269">
        <f t="shared" si="13"/>
        <v>0.10769230769230785</v>
      </c>
      <c r="D269">
        <f t="shared" si="14"/>
        <v>0.0923076923076922</v>
      </c>
      <c r="E269">
        <f t="shared" si="15"/>
        <v>0.05333333333333322</v>
      </c>
      <c r="F269">
        <f t="shared" si="16"/>
        <v>0.24999999999999975</v>
      </c>
      <c r="H269">
        <f t="shared" si="17"/>
        <v>0.6000000000000003</v>
      </c>
      <c r="J269" s="1">
        <f t="shared" si="18"/>
        <v>0.09411764705882333</v>
      </c>
      <c r="K269" s="1">
        <f t="shared" si="19"/>
        <v>0.3076923076923074</v>
      </c>
      <c r="L269" s="1">
        <f t="shared" si="20"/>
        <v>0.06235739766067023</v>
      </c>
      <c r="M269" s="1"/>
      <c r="N269" s="1">
        <f t="shared" si="21"/>
        <v>1.653692320714987E-06</v>
      </c>
      <c r="P269">
        <f t="shared" si="22"/>
        <v>0.5384615276923085</v>
      </c>
    </row>
    <row r="270" spans="1:16" ht="12.75">
      <c r="A270">
        <f t="shared" si="23"/>
        <v>0.6100000000000003</v>
      </c>
      <c r="B270">
        <f t="shared" si="12"/>
        <v>0.08717948717948709</v>
      </c>
      <c r="C270">
        <f t="shared" si="13"/>
        <v>0.11282051282051296</v>
      </c>
      <c r="D270">
        <f t="shared" si="14"/>
        <v>0.08717948717948709</v>
      </c>
      <c r="E270">
        <f t="shared" si="15"/>
        <v>0.0487679293858035</v>
      </c>
      <c r="F270">
        <f t="shared" si="16"/>
        <v>0.24223602484472026</v>
      </c>
      <c r="H270">
        <f t="shared" si="17"/>
        <v>0.6100000000000003</v>
      </c>
      <c r="J270" s="1">
        <f t="shared" si="18"/>
        <v>0.08669499836547875</v>
      </c>
      <c r="K270" s="1">
        <f t="shared" si="19"/>
        <v>0.2988505747126434</v>
      </c>
      <c r="L270" s="1">
        <f t="shared" si="20"/>
        <v>0.05654949174919243</v>
      </c>
      <c r="M270" s="1"/>
      <c r="N270" s="1">
        <f t="shared" si="21"/>
        <v>4.4332651863443753E-07</v>
      </c>
      <c r="P270">
        <f t="shared" si="22"/>
        <v>0.5641025528205137</v>
      </c>
    </row>
    <row r="271" spans="1:16" ht="12.75">
      <c r="A271">
        <f t="shared" si="23"/>
        <v>0.6200000000000003</v>
      </c>
      <c r="B271">
        <f t="shared" si="12"/>
        <v>0.08205128205128194</v>
      </c>
      <c r="C271">
        <f t="shared" si="13"/>
        <v>0.11794871794871811</v>
      </c>
      <c r="D271">
        <f t="shared" si="14"/>
        <v>0.08205128205128194</v>
      </c>
      <c r="E271">
        <f t="shared" si="15"/>
        <v>0.044411979547114566</v>
      </c>
      <c r="F271">
        <f t="shared" si="16"/>
        <v>0.23456790123456764</v>
      </c>
      <c r="H271">
        <f t="shared" si="17"/>
        <v>0.6200000000000003</v>
      </c>
      <c r="J271" s="1">
        <f t="shared" si="18"/>
        <v>0.07952910398953546</v>
      </c>
      <c r="K271" s="1">
        <f t="shared" si="19"/>
        <v>0.29007633587786236</v>
      </c>
      <c r="L271" s="1">
        <f t="shared" si="20"/>
        <v>0.051024148483249716</v>
      </c>
      <c r="M271" s="1"/>
      <c r="N271" s="1">
        <f t="shared" si="21"/>
        <v>9.809440297188678E-08</v>
      </c>
      <c r="P271">
        <f t="shared" si="22"/>
        <v>0.5897435779487188</v>
      </c>
    </row>
    <row r="272" spans="1:16" ht="12.75">
      <c r="A272">
        <f t="shared" si="23"/>
        <v>0.6300000000000003</v>
      </c>
      <c r="B272">
        <f t="shared" si="12"/>
        <v>0.07692307692307683</v>
      </c>
      <c r="C272">
        <f t="shared" si="13"/>
        <v>0.12307692307692322</v>
      </c>
      <c r="D272">
        <f t="shared" si="14"/>
        <v>0.07692307692307683</v>
      </c>
      <c r="E272">
        <f t="shared" si="15"/>
        <v>0.04026115342763864</v>
      </c>
      <c r="F272">
        <f t="shared" si="16"/>
        <v>0.2269938650306746</v>
      </c>
      <c r="H272">
        <f t="shared" si="17"/>
        <v>0.6300000000000003</v>
      </c>
      <c r="J272" s="1">
        <f t="shared" si="18"/>
        <v>0.07262021589793899</v>
      </c>
      <c r="K272" s="1">
        <f t="shared" si="19"/>
        <v>0.28136882129277535</v>
      </c>
      <c r="L272" s="1">
        <f t="shared" si="20"/>
        <v>0.0457791248404298</v>
      </c>
      <c r="M272" s="1"/>
      <c r="N272" s="1">
        <f t="shared" si="21"/>
        <v>1.7199622889809686E-08</v>
      </c>
      <c r="P272">
        <f t="shared" si="22"/>
        <v>0.615384603076924</v>
      </c>
    </row>
    <row r="273" spans="1:16" ht="12.75">
      <c r="A273">
        <f t="shared" si="23"/>
        <v>0.6400000000000003</v>
      </c>
      <c r="B273">
        <f aca="true" t="shared" si="24" ref="B273:B304">MAX($B$47*(1-A273/$D$47),-1)</f>
        <v>0.07179487179487168</v>
      </c>
      <c r="C273">
        <f aca="true" t="shared" si="25" ref="C273:C309">MIN($C$47*(1-A273/$E$47),1)</f>
        <v>0.1282051282051284</v>
      </c>
      <c r="D273">
        <f aca="true" t="shared" si="26" ref="D273:D309">MAX(B273,10^(-10))</f>
        <v>0.07179487179487168</v>
      </c>
      <c r="E273">
        <f aca="true" t="shared" si="27" ref="E273:E304">(1-A273)/(1+A273/D273)</f>
        <v>0.03631123919308347</v>
      </c>
      <c r="F273">
        <f aca="true" t="shared" si="28" ref="F273:F309">(1-A273)/(1+A273)</f>
        <v>0.21951219512195097</v>
      </c>
      <c r="H273">
        <f aca="true" t="shared" si="29" ref="H273:H309">A273</f>
        <v>0.6400000000000003</v>
      </c>
      <c r="J273" s="1">
        <f aca="true" t="shared" si="30" ref="J273:J309">(1-A273)/(1+A273/(2*D273))</f>
        <v>0.06596858638743437</v>
      </c>
      <c r="K273" s="1">
        <f aca="true" t="shared" si="31" ref="K273:K309">(1-A273)/(1+A273/2)</f>
        <v>0.27272727272727243</v>
      </c>
      <c r="L273" s="1">
        <f aca="true" t="shared" si="32" ref="L273:L309">IF(H273&lt;$D$47,(1-H273)*POWER(1-H273/$D$47,$B$205),0)</f>
        <v>0.04081218786196087</v>
      </c>
      <c r="M273" s="1"/>
      <c r="N273" s="1">
        <f aca="true" t="shared" si="33" ref="N273:N309">EXP(-0.75*(1/E273-1))</f>
        <v>2.267105555471422E-09</v>
      </c>
      <c r="P273">
        <f aca="true" t="shared" si="34" ref="P273:P309">IF(A273&lt;$E$47,0,MIN(1,(A273-$E$47)/(1.00000001*$D$47-$E$47)))</f>
        <v>0.6410256282051291</v>
      </c>
    </row>
    <row r="274" spans="1:16" ht="12.75">
      <c r="A274">
        <f t="shared" si="23"/>
        <v>0.6500000000000004</v>
      </c>
      <c r="B274">
        <f t="shared" si="24"/>
        <v>0.06666666666666657</v>
      </c>
      <c r="C274">
        <f t="shared" si="25"/>
        <v>0.13333333333333353</v>
      </c>
      <c r="D274">
        <f t="shared" si="26"/>
        <v>0.06666666666666657</v>
      </c>
      <c r="E274">
        <f t="shared" si="27"/>
        <v>0.03255813953488363</v>
      </c>
      <c r="F274">
        <f t="shared" si="28"/>
        <v>0.21212121212121185</v>
      </c>
      <c r="H274">
        <f t="shared" si="29"/>
        <v>0.6500000000000004</v>
      </c>
      <c r="J274" s="1">
        <f t="shared" si="30"/>
        <v>0.059574468085106226</v>
      </c>
      <c r="K274" s="1">
        <f t="shared" si="31"/>
        <v>0.26415094339622613</v>
      </c>
      <c r="L274" s="1">
        <f t="shared" si="32"/>
        <v>0.036121130526306486</v>
      </c>
      <c r="M274" s="1"/>
      <c r="N274" s="1">
        <f t="shared" si="33"/>
        <v>2.096221931548888E-10</v>
      </c>
      <c r="P274">
        <f t="shared" si="34"/>
        <v>0.6666666533333343</v>
      </c>
    </row>
    <row r="275" spans="1:16" ht="12.75">
      <c r="A275">
        <f aca="true" t="shared" si="35" ref="A275:A308">A274+0.01</f>
        <v>0.6600000000000004</v>
      </c>
      <c r="B275">
        <f t="shared" si="24"/>
        <v>0.06153846153846141</v>
      </c>
      <c r="C275">
        <f t="shared" si="25"/>
        <v>0.13846153846153864</v>
      </c>
      <c r="D275">
        <f t="shared" si="26"/>
        <v>0.06153846153846141</v>
      </c>
      <c r="E275">
        <f t="shared" si="27"/>
        <v>0.028997867803837854</v>
      </c>
      <c r="F275">
        <f t="shared" si="28"/>
        <v>0.20481927710843348</v>
      </c>
      <c r="H275">
        <f t="shared" si="29"/>
        <v>0.6600000000000004</v>
      </c>
      <c r="J275" s="1">
        <f t="shared" si="30"/>
        <v>0.05343811394891927</v>
      </c>
      <c r="K275" s="1">
        <f t="shared" si="31"/>
        <v>0.2556390977443606</v>
      </c>
      <c r="L275" s="1">
        <f t="shared" si="32"/>
        <v>0.03170379400390709</v>
      </c>
      <c r="M275" s="1"/>
      <c r="N275" s="1">
        <f t="shared" si="33"/>
        <v>1.2391992869380042E-11</v>
      </c>
      <c r="P275">
        <f t="shared" si="34"/>
        <v>0.6923076784615394</v>
      </c>
    </row>
    <row r="276" spans="1:16" ht="12.75">
      <c r="A276">
        <f t="shared" si="35"/>
        <v>0.6700000000000004</v>
      </c>
      <c r="B276">
        <f t="shared" si="24"/>
        <v>0.0564102564102563</v>
      </c>
      <c r="C276">
        <f t="shared" si="25"/>
        <v>0.1435897435897438</v>
      </c>
      <c r="D276">
        <f t="shared" si="26"/>
        <v>0.0564102564102563</v>
      </c>
      <c r="E276">
        <f t="shared" si="27"/>
        <v>0.025626544299329243</v>
      </c>
      <c r="F276">
        <f t="shared" si="28"/>
        <v>0.1976047904191614</v>
      </c>
      <c r="H276">
        <f t="shared" si="29"/>
        <v>0.6700000000000004</v>
      </c>
      <c r="J276" s="1">
        <f t="shared" si="30"/>
        <v>0.04755977726826057</v>
      </c>
      <c r="K276" s="1">
        <f t="shared" si="31"/>
        <v>0.24719101123595474</v>
      </c>
      <c r="L276" s="1">
        <f t="shared" si="32"/>
        <v>0.027558099218119247</v>
      </c>
      <c r="M276" s="1"/>
      <c r="N276" s="1">
        <f t="shared" si="33"/>
        <v>4.1250464622652147E-13</v>
      </c>
      <c r="P276">
        <f t="shared" si="34"/>
        <v>0.7179487035897446</v>
      </c>
    </row>
    <row r="277" spans="1:16" ht="12.75">
      <c r="A277">
        <f t="shared" si="35"/>
        <v>0.6800000000000004</v>
      </c>
      <c r="B277">
        <f t="shared" si="24"/>
        <v>0.05128205128205115</v>
      </c>
      <c r="C277">
        <f t="shared" si="25"/>
        <v>0.1487179487179489</v>
      </c>
      <c r="D277">
        <f t="shared" si="26"/>
        <v>0.05128205128205115</v>
      </c>
      <c r="E277">
        <f t="shared" si="27"/>
        <v>0.022440392706872276</v>
      </c>
      <c r="F277">
        <f t="shared" si="28"/>
        <v>0.19047619047619022</v>
      </c>
      <c r="H277">
        <f t="shared" si="29"/>
        <v>0.6800000000000004</v>
      </c>
      <c r="J277" s="1">
        <f t="shared" si="30"/>
        <v>0.04193971166448214</v>
      </c>
      <c r="K277" s="1">
        <f t="shared" si="31"/>
        <v>0.2388059701492534</v>
      </c>
      <c r="L277" s="1">
        <f t="shared" si="32"/>
        <v>0.023682092299019956</v>
      </c>
      <c r="M277" s="1"/>
      <c r="N277" s="1">
        <f t="shared" si="33"/>
        <v>6.468222847108551E-15</v>
      </c>
      <c r="P277">
        <f t="shared" si="34"/>
        <v>0.7435897287179498</v>
      </c>
    </row>
    <row r="278" spans="1:16" ht="12.75">
      <c r="A278">
        <f t="shared" si="35"/>
        <v>0.6900000000000004</v>
      </c>
      <c r="B278">
        <f t="shared" si="24"/>
        <v>0.04615384615384604</v>
      </c>
      <c r="C278">
        <f t="shared" si="25"/>
        <v>0.15384615384615408</v>
      </c>
      <c r="D278">
        <f t="shared" si="26"/>
        <v>0.04615384615384604</v>
      </c>
      <c r="E278">
        <f t="shared" si="27"/>
        <v>0.019435736677115907</v>
      </c>
      <c r="F278">
        <f t="shared" si="28"/>
        <v>0.1834319526627216</v>
      </c>
      <c r="H278">
        <f t="shared" si="29"/>
        <v>0.6900000000000004</v>
      </c>
      <c r="J278" s="1">
        <f t="shared" si="30"/>
        <v>0.03657817109144528</v>
      </c>
      <c r="K278" s="1">
        <f t="shared" si="31"/>
        <v>0.23048327137546437</v>
      </c>
      <c r="L278" s="1">
        <f t="shared" si="32"/>
        <v>0.02007401136253318</v>
      </c>
      <c r="M278" s="1"/>
      <c r="N278" s="1">
        <f t="shared" si="33"/>
        <v>3.688562823572484E-17</v>
      </c>
      <c r="P278">
        <f t="shared" si="34"/>
        <v>0.7692307538461549</v>
      </c>
    </row>
    <row r="279" spans="1:16" ht="12.75">
      <c r="A279">
        <f t="shared" si="35"/>
        <v>0.7000000000000004</v>
      </c>
      <c r="B279">
        <f t="shared" si="24"/>
        <v>0.04102564102564088</v>
      </c>
      <c r="C279">
        <f t="shared" si="25"/>
        <v>0.1589743589743592</v>
      </c>
      <c r="D279">
        <f t="shared" si="26"/>
        <v>0.04102564102564088</v>
      </c>
      <c r="E279">
        <f t="shared" si="27"/>
        <v>0.0166089965397923</v>
      </c>
      <c r="F279">
        <f t="shared" si="28"/>
        <v>0.17647058823529385</v>
      </c>
      <c r="H279">
        <f t="shared" si="29"/>
        <v>0.7000000000000004</v>
      </c>
      <c r="J279" s="1">
        <f t="shared" si="30"/>
        <v>0.031475409836065414</v>
      </c>
      <c r="K279" s="1">
        <f t="shared" si="31"/>
        <v>0.2222222222222219</v>
      </c>
      <c r="L279" s="1">
        <f t="shared" si="32"/>
        <v>0.01673238713822359</v>
      </c>
      <c r="M279" s="1"/>
      <c r="N279" s="1">
        <f t="shared" si="33"/>
        <v>5.183351526468937E-20</v>
      </c>
      <c r="P279">
        <f t="shared" si="34"/>
        <v>0.7948717789743601</v>
      </c>
    </row>
    <row r="280" spans="1:16" ht="12.75">
      <c r="A280">
        <f t="shared" si="35"/>
        <v>0.7100000000000004</v>
      </c>
      <c r="B280">
        <f t="shared" si="24"/>
        <v>0.03589743589743577</v>
      </c>
      <c r="C280">
        <f t="shared" si="25"/>
        <v>0.16410256410256432</v>
      </c>
      <c r="D280">
        <f t="shared" si="26"/>
        <v>0.03589743589743577</v>
      </c>
      <c r="E280">
        <f t="shared" si="27"/>
        <v>0.013956686146442002</v>
      </c>
      <c r="F280">
        <f t="shared" si="28"/>
        <v>0.16959064327485351</v>
      </c>
      <c r="H280">
        <f t="shared" si="29"/>
        <v>0.7100000000000004</v>
      </c>
      <c r="J280" s="1">
        <f t="shared" si="30"/>
        <v>0.026631682518858505</v>
      </c>
      <c r="K280" s="1">
        <f t="shared" si="31"/>
        <v>0.21402214022140187</v>
      </c>
      <c r="L280" s="1">
        <f t="shared" si="32"/>
        <v>0.013656199564601231</v>
      </c>
      <c r="M280" s="1"/>
      <c r="N280" s="1">
        <f t="shared" si="33"/>
        <v>9.721670859187634E-24</v>
      </c>
      <c r="P280">
        <f t="shared" si="34"/>
        <v>0.8205128041025652</v>
      </c>
    </row>
    <row r="281" spans="1:16" ht="12.75">
      <c r="A281">
        <f t="shared" si="35"/>
        <v>0.7200000000000004</v>
      </c>
      <c r="B281">
        <f t="shared" si="24"/>
        <v>0.03076923076923062</v>
      </c>
      <c r="C281">
        <f t="shared" si="25"/>
        <v>0.16923076923076943</v>
      </c>
      <c r="D281">
        <f t="shared" si="26"/>
        <v>0.03076923076923062</v>
      </c>
      <c r="E281">
        <f t="shared" si="27"/>
        <v>0.011475409836065495</v>
      </c>
      <c r="F281">
        <f t="shared" si="28"/>
        <v>0.1627906976744183</v>
      </c>
      <c r="H281">
        <f t="shared" si="29"/>
        <v>0.7200000000000004</v>
      </c>
      <c r="J281" s="1">
        <f t="shared" si="30"/>
        <v>0.022047244094488043</v>
      </c>
      <c r="K281" s="1">
        <f t="shared" si="31"/>
        <v>0.20588235294117613</v>
      </c>
      <c r="L281" s="1">
        <f t="shared" si="32"/>
        <v>0.010845131749199498</v>
      </c>
      <c r="M281" s="1"/>
      <c r="N281" s="1">
        <f t="shared" si="33"/>
        <v>8.739254072977782E-29</v>
      </c>
      <c r="P281">
        <f t="shared" si="34"/>
        <v>0.8461538292307704</v>
      </c>
    </row>
    <row r="282" spans="1:16" ht="12.75">
      <c r="A282">
        <f t="shared" si="35"/>
        <v>0.7300000000000004</v>
      </c>
      <c r="B282">
        <f t="shared" si="24"/>
        <v>0.02564102564102551</v>
      </c>
      <c r="C282">
        <f t="shared" si="25"/>
        <v>0.1743589743589746</v>
      </c>
      <c r="D282">
        <f t="shared" si="26"/>
        <v>0.02564102564102551</v>
      </c>
      <c r="E282">
        <f t="shared" si="27"/>
        <v>0.00916185951815399</v>
      </c>
      <c r="F282">
        <f t="shared" si="28"/>
        <v>0.15606936416184944</v>
      </c>
      <c r="H282">
        <f t="shared" si="29"/>
        <v>0.7300000000000004</v>
      </c>
      <c r="J282" s="1">
        <f t="shared" si="30"/>
        <v>0.017722349852313628</v>
      </c>
      <c r="K282" s="1">
        <f t="shared" si="31"/>
        <v>0.19780219780219746</v>
      </c>
      <c r="L282" s="1">
        <f t="shared" si="32"/>
        <v>0.008300004651130222</v>
      </c>
      <c r="M282" s="1"/>
      <c r="N282" s="1">
        <f t="shared" si="33"/>
        <v>5.9414442091373765E-36</v>
      </c>
      <c r="P282">
        <f t="shared" si="34"/>
        <v>0.8717948543589755</v>
      </c>
    </row>
    <row r="283" spans="1:16" ht="12.75">
      <c r="A283">
        <f t="shared" si="35"/>
        <v>0.7400000000000004</v>
      </c>
      <c r="B283">
        <f t="shared" si="24"/>
        <v>0.020512820512820353</v>
      </c>
      <c r="C283">
        <f t="shared" si="25"/>
        <v>0.1794871794871797</v>
      </c>
      <c r="D283">
        <f t="shared" si="26"/>
        <v>0.020512820512820353</v>
      </c>
      <c r="E283">
        <f t="shared" si="27"/>
        <v>0.0070128118678354</v>
      </c>
      <c r="F283">
        <f t="shared" si="28"/>
        <v>0.14942528735632155</v>
      </c>
      <c r="H283">
        <f t="shared" si="29"/>
        <v>0.7400000000000004</v>
      </c>
      <c r="J283" s="1">
        <f t="shared" si="30"/>
        <v>0.013657255416940118</v>
      </c>
      <c r="K283" s="1">
        <f t="shared" si="31"/>
        <v>0.18978102189780988</v>
      </c>
      <c r="L283" s="1">
        <f t="shared" si="32"/>
        <v>0.006023577162620383</v>
      </c>
      <c r="M283" s="1"/>
      <c r="N283" s="1">
        <f t="shared" si="33"/>
        <v>7.571445392185215E-47</v>
      </c>
      <c r="P283">
        <f t="shared" si="34"/>
        <v>0.8974358794871807</v>
      </c>
    </row>
    <row r="284" spans="1:16" ht="12.75">
      <c r="A284">
        <f t="shared" si="35"/>
        <v>0.7500000000000004</v>
      </c>
      <c r="B284">
        <f t="shared" si="24"/>
        <v>0.015384615384615241</v>
      </c>
      <c r="C284">
        <f t="shared" si="25"/>
        <v>0.18461538461538485</v>
      </c>
      <c r="D284">
        <f t="shared" si="26"/>
        <v>0.015384615384615241</v>
      </c>
      <c r="E284">
        <f t="shared" si="27"/>
        <v>0.0050251256281406455</v>
      </c>
      <c r="F284">
        <f t="shared" si="28"/>
        <v>0.14285714285714257</v>
      </c>
      <c r="H284">
        <f t="shared" si="29"/>
        <v>0.7500000000000004</v>
      </c>
      <c r="J284" s="1">
        <f t="shared" si="30"/>
        <v>0.009852216748768362</v>
      </c>
      <c r="K284" s="1">
        <f t="shared" si="31"/>
        <v>0.18181818181818146</v>
      </c>
      <c r="L284" s="1">
        <f t="shared" si="32"/>
        <v>0.004022178036039018</v>
      </c>
      <c r="M284" s="1"/>
      <c r="N284" s="1">
        <f t="shared" si="33"/>
        <v>3.2156549201501847E-65</v>
      </c>
      <c r="P284">
        <f t="shared" si="34"/>
        <v>0.9230769046153858</v>
      </c>
    </row>
    <row r="285" spans="1:16" ht="12.75">
      <c r="A285">
        <f t="shared" si="35"/>
        <v>0.7600000000000005</v>
      </c>
      <c r="B285">
        <f t="shared" si="24"/>
        <v>0.010256410256410088</v>
      </c>
      <c r="C285">
        <f t="shared" si="25"/>
        <v>0.18974358974358996</v>
      </c>
      <c r="D285">
        <f t="shared" si="26"/>
        <v>0.010256410256410088</v>
      </c>
      <c r="E285">
        <f t="shared" si="27"/>
        <v>0.0031957390146470773</v>
      </c>
      <c r="F285">
        <f t="shared" si="28"/>
        <v>0.13636363636363608</v>
      </c>
      <c r="H285">
        <f t="shared" si="29"/>
        <v>0.7600000000000005</v>
      </c>
      <c r="J285" s="1">
        <f t="shared" si="30"/>
        <v>0.0063074901445465325</v>
      </c>
      <c r="K285" s="1">
        <f t="shared" si="31"/>
        <v>0.1739130434782605</v>
      </c>
      <c r="L285" s="1">
        <f t="shared" si="32"/>
        <v>0.0023096004330640176</v>
      </c>
      <c r="M285" s="1"/>
      <c r="N285" s="1">
        <f t="shared" si="33"/>
        <v>2.524844522005861E-102</v>
      </c>
      <c r="P285">
        <f t="shared" si="34"/>
        <v>0.948717929743591</v>
      </c>
    </row>
    <row r="286" spans="1:16" ht="12.75">
      <c r="A286">
        <f t="shared" si="35"/>
        <v>0.7700000000000005</v>
      </c>
      <c r="B286">
        <f t="shared" si="24"/>
        <v>0.005128205128204977</v>
      </c>
      <c r="C286">
        <f t="shared" si="25"/>
        <v>0.19487179487179512</v>
      </c>
      <c r="D286">
        <f t="shared" si="26"/>
        <v>0.005128205128204977</v>
      </c>
      <c r="E286">
        <f t="shared" si="27"/>
        <v>0.0015216672179953206</v>
      </c>
      <c r="F286">
        <f t="shared" si="28"/>
        <v>0.12994350282485848</v>
      </c>
      <c r="H286">
        <f t="shared" si="29"/>
        <v>0.7700000000000005</v>
      </c>
      <c r="J286" s="1">
        <f t="shared" si="30"/>
        <v>0.003023332237923007</v>
      </c>
      <c r="K286" s="1">
        <f t="shared" si="31"/>
        <v>0.16606498194945812</v>
      </c>
      <c r="L286" s="1">
        <f t="shared" si="32"/>
        <v>0.0009193860865530343</v>
      </c>
      <c r="M286" s="1"/>
      <c r="N286" s="1">
        <f t="shared" si="33"/>
        <v>1.8640939513937795E-214</v>
      </c>
      <c r="P286">
        <f t="shared" si="34"/>
        <v>0.9743589548717961</v>
      </c>
    </row>
    <row r="287" spans="1:16" ht="12.75">
      <c r="A287">
        <f t="shared" si="35"/>
        <v>0.7800000000000005</v>
      </c>
      <c r="B287">
        <f t="shared" si="24"/>
        <v>-1.7763568394002506E-16</v>
      </c>
      <c r="C287">
        <f t="shared" si="25"/>
        <v>0.2000000000000003</v>
      </c>
      <c r="D287">
        <f t="shared" si="26"/>
        <v>1E-10</v>
      </c>
      <c r="E287">
        <f t="shared" si="27"/>
        <v>2.8205128201512087E-11</v>
      </c>
      <c r="F287">
        <f t="shared" si="28"/>
        <v>0.12359550561797723</v>
      </c>
      <c r="H287">
        <f t="shared" si="29"/>
        <v>0.7800000000000005</v>
      </c>
      <c r="J287" s="1">
        <f t="shared" si="30"/>
        <v>5.641025639579209E-11</v>
      </c>
      <c r="K287" s="1">
        <f t="shared" si="31"/>
        <v>0.15827338129496368</v>
      </c>
      <c r="L287" s="1">
        <f t="shared" si="32"/>
        <v>0</v>
      </c>
      <c r="M287" s="1"/>
      <c r="N287" s="1">
        <f t="shared" si="33"/>
        <v>0</v>
      </c>
      <c r="P287">
        <f t="shared" si="34"/>
        <v>0.9999999800000013</v>
      </c>
    </row>
    <row r="288" spans="1:16" ht="12.75">
      <c r="A288">
        <f t="shared" si="35"/>
        <v>0.7900000000000005</v>
      </c>
      <c r="B288">
        <f t="shared" si="24"/>
        <v>-0.005128205128205288</v>
      </c>
      <c r="C288">
        <f t="shared" si="25"/>
        <v>0.2051282051282054</v>
      </c>
      <c r="D288">
        <f t="shared" si="26"/>
        <v>1E-10</v>
      </c>
      <c r="E288">
        <f t="shared" si="27"/>
        <v>2.6582278477647735E-11</v>
      </c>
      <c r="F288">
        <f t="shared" si="28"/>
        <v>0.11731843575418964</v>
      </c>
      <c r="H288">
        <f t="shared" si="29"/>
        <v>0.7900000000000005</v>
      </c>
      <c r="J288" s="1">
        <f t="shared" si="30"/>
        <v>5.316455694856578E-11</v>
      </c>
      <c r="K288" s="1">
        <f t="shared" si="31"/>
        <v>0.15053763440860177</v>
      </c>
      <c r="L288" s="1">
        <f t="shared" si="32"/>
        <v>0</v>
      </c>
      <c r="M288" s="1"/>
      <c r="N288" s="1">
        <f t="shared" si="33"/>
        <v>0</v>
      </c>
      <c r="P288">
        <f t="shared" si="34"/>
        <v>1</v>
      </c>
    </row>
    <row r="289" spans="1:16" ht="12.75">
      <c r="A289">
        <f t="shared" si="35"/>
        <v>0.8000000000000005</v>
      </c>
      <c r="B289">
        <f t="shared" si="24"/>
        <v>-0.010256410256410399</v>
      </c>
      <c r="C289">
        <f t="shared" si="25"/>
        <v>0.2102564102564105</v>
      </c>
      <c r="D289">
        <f t="shared" si="26"/>
        <v>1E-10</v>
      </c>
      <c r="E289">
        <f t="shared" si="27"/>
        <v>2.4999999996874925E-11</v>
      </c>
      <c r="F289">
        <f t="shared" si="28"/>
        <v>0.11111111111111081</v>
      </c>
      <c r="H289">
        <f t="shared" si="29"/>
        <v>0.8000000000000005</v>
      </c>
      <c r="J289" s="1">
        <f t="shared" si="30"/>
        <v>4.999999998749985E-11</v>
      </c>
      <c r="K289" s="1">
        <f t="shared" si="31"/>
        <v>0.14285714285714246</v>
      </c>
      <c r="L289" s="1">
        <f t="shared" si="32"/>
        <v>0</v>
      </c>
      <c r="M289" s="1"/>
      <c r="N289" s="1">
        <f t="shared" si="33"/>
        <v>0</v>
      </c>
      <c r="P289">
        <f t="shared" si="34"/>
        <v>1</v>
      </c>
    </row>
    <row r="290" spans="1:16" ht="12.75">
      <c r="A290">
        <f t="shared" si="35"/>
        <v>0.8100000000000005</v>
      </c>
      <c r="B290">
        <f t="shared" si="24"/>
        <v>-0.015384615384615597</v>
      </c>
      <c r="C290">
        <f t="shared" si="25"/>
        <v>0.21538461538461562</v>
      </c>
      <c r="D290">
        <f t="shared" si="26"/>
        <v>1E-10</v>
      </c>
      <c r="E290">
        <f t="shared" si="27"/>
        <v>2.3456790120560816E-11</v>
      </c>
      <c r="F290">
        <f t="shared" si="28"/>
        <v>0.10497237569060743</v>
      </c>
      <c r="H290">
        <f t="shared" si="29"/>
        <v>0.8100000000000005</v>
      </c>
      <c r="J290" s="1">
        <f t="shared" si="30"/>
        <v>4.691358023532983E-11</v>
      </c>
      <c r="K290" s="1">
        <f t="shared" si="31"/>
        <v>0.13523131672597827</v>
      </c>
      <c r="L290" s="1">
        <f t="shared" si="32"/>
        <v>0</v>
      </c>
      <c r="M290" s="1"/>
      <c r="N290" s="1">
        <f t="shared" si="33"/>
        <v>0</v>
      </c>
      <c r="P290">
        <f t="shared" si="34"/>
        <v>1</v>
      </c>
    </row>
    <row r="291" spans="1:16" ht="12.75">
      <c r="A291">
        <f t="shared" si="35"/>
        <v>0.8200000000000005</v>
      </c>
      <c r="B291">
        <f t="shared" si="24"/>
        <v>-0.020512820512820707</v>
      </c>
      <c r="C291">
        <f t="shared" si="25"/>
        <v>0.2205128205128208</v>
      </c>
      <c r="D291">
        <f t="shared" si="26"/>
        <v>1E-10</v>
      </c>
      <c r="E291">
        <f t="shared" si="27"/>
        <v>2.195121950951807E-11</v>
      </c>
      <c r="F291">
        <f t="shared" si="28"/>
        <v>0.09890109890109859</v>
      </c>
      <c r="H291">
        <f t="shared" si="29"/>
        <v>0.8200000000000005</v>
      </c>
      <c r="J291" s="1">
        <f t="shared" si="30"/>
        <v>4.3902439013682185E-11</v>
      </c>
      <c r="K291" s="1">
        <f t="shared" si="31"/>
        <v>0.12765957446808474</v>
      </c>
      <c r="L291" s="1">
        <f t="shared" si="32"/>
        <v>0</v>
      </c>
      <c r="M291" s="1"/>
      <c r="N291" s="1">
        <f t="shared" si="33"/>
        <v>0</v>
      </c>
      <c r="P291">
        <f t="shared" si="34"/>
        <v>1</v>
      </c>
    </row>
    <row r="292" spans="1:16" ht="12.75">
      <c r="A292">
        <f t="shared" si="35"/>
        <v>0.8300000000000005</v>
      </c>
      <c r="B292">
        <f t="shared" si="24"/>
        <v>-0.025641025641025817</v>
      </c>
      <c r="C292">
        <f t="shared" si="25"/>
        <v>0.22564102564102592</v>
      </c>
      <c r="D292">
        <f t="shared" si="26"/>
        <v>1E-10</v>
      </c>
      <c r="E292">
        <f t="shared" si="27"/>
        <v>2.0481927708375596E-11</v>
      </c>
      <c r="F292">
        <f t="shared" si="28"/>
        <v>0.09289617486338766</v>
      </c>
      <c r="H292">
        <f t="shared" si="29"/>
        <v>0.8300000000000005</v>
      </c>
      <c r="J292" s="1">
        <f t="shared" si="30"/>
        <v>4.096385541181579E-11</v>
      </c>
      <c r="K292" s="1">
        <f t="shared" si="31"/>
        <v>0.12014134275618336</v>
      </c>
      <c r="L292" s="1">
        <f t="shared" si="32"/>
        <v>0</v>
      </c>
      <c r="M292" s="1"/>
      <c r="N292" s="1">
        <f t="shared" si="33"/>
        <v>0</v>
      </c>
      <c r="P292">
        <f t="shared" si="34"/>
        <v>1</v>
      </c>
    </row>
    <row r="293" spans="1:16" ht="12.75">
      <c r="A293">
        <f t="shared" si="35"/>
        <v>0.8400000000000005</v>
      </c>
      <c r="B293">
        <f t="shared" si="24"/>
        <v>-0.030769230769230927</v>
      </c>
      <c r="C293">
        <f t="shared" si="25"/>
        <v>0.23076923076923103</v>
      </c>
      <c r="D293">
        <f t="shared" si="26"/>
        <v>1E-10</v>
      </c>
      <c r="E293">
        <f t="shared" si="27"/>
        <v>1.9047619045351402E-11</v>
      </c>
      <c r="F293">
        <f t="shared" si="28"/>
        <v>0.08695652173913013</v>
      </c>
      <c r="H293">
        <f t="shared" si="29"/>
        <v>0.8400000000000005</v>
      </c>
      <c r="J293" s="1">
        <f t="shared" si="30"/>
        <v>3.809523808616766E-11</v>
      </c>
      <c r="K293" s="1">
        <f t="shared" si="31"/>
        <v>0.11267605633802777</v>
      </c>
      <c r="L293" s="1">
        <f t="shared" si="32"/>
        <v>0</v>
      </c>
      <c r="M293" s="1"/>
      <c r="N293" s="1">
        <f t="shared" si="33"/>
        <v>0</v>
      </c>
      <c r="P293">
        <f t="shared" si="34"/>
        <v>1</v>
      </c>
    </row>
    <row r="294" spans="1:16" ht="12.75">
      <c r="A294">
        <f t="shared" si="35"/>
        <v>0.8500000000000005</v>
      </c>
      <c r="B294">
        <f t="shared" si="24"/>
        <v>-0.035897435897436124</v>
      </c>
      <c r="C294">
        <f t="shared" si="25"/>
        <v>0.23589743589743614</v>
      </c>
      <c r="D294">
        <f t="shared" si="26"/>
        <v>1E-10</v>
      </c>
      <c r="E294">
        <f t="shared" si="27"/>
        <v>1.7647058821453214E-11</v>
      </c>
      <c r="F294">
        <f t="shared" si="28"/>
        <v>0.08108108108108077</v>
      </c>
      <c r="H294">
        <f t="shared" si="29"/>
        <v>0.8500000000000005</v>
      </c>
      <c r="J294" s="1">
        <f t="shared" si="30"/>
        <v>3.529411763875418E-11</v>
      </c>
      <c r="K294" s="1">
        <f t="shared" si="31"/>
        <v>0.10526315789473645</v>
      </c>
      <c r="L294" s="1">
        <f t="shared" si="32"/>
        <v>0</v>
      </c>
      <c r="M294" s="1"/>
      <c r="N294" s="1">
        <f t="shared" si="33"/>
        <v>0</v>
      </c>
      <c r="P294">
        <f t="shared" si="34"/>
        <v>1</v>
      </c>
    </row>
    <row r="295" spans="1:16" ht="12.75">
      <c r="A295">
        <f t="shared" si="35"/>
        <v>0.8600000000000005</v>
      </c>
      <c r="B295">
        <f t="shared" si="24"/>
        <v>-0.04102564102564124</v>
      </c>
      <c r="C295">
        <f t="shared" si="25"/>
        <v>0.24102564102564134</v>
      </c>
      <c r="D295">
        <f t="shared" si="26"/>
        <v>1E-10</v>
      </c>
      <c r="E295">
        <f t="shared" si="27"/>
        <v>1.627906976554887E-11</v>
      </c>
      <c r="F295">
        <f t="shared" si="28"/>
        <v>0.07526881720430076</v>
      </c>
      <c r="H295">
        <f t="shared" si="29"/>
        <v>0.8600000000000005</v>
      </c>
      <c r="J295" s="1">
        <f t="shared" si="30"/>
        <v>3.255813952731191E-11</v>
      </c>
      <c r="K295" s="1">
        <f t="shared" si="31"/>
        <v>0.09790209790209752</v>
      </c>
      <c r="L295" s="1">
        <f t="shared" si="32"/>
        <v>0</v>
      </c>
      <c r="M295" s="1"/>
      <c r="N295" s="1">
        <f t="shared" si="33"/>
        <v>0</v>
      </c>
      <c r="P295">
        <f t="shared" si="34"/>
        <v>1</v>
      </c>
    </row>
    <row r="296" spans="1:16" ht="12.75">
      <c r="A296">
        <f t="shared" si="35"/>
        <v>0.8700000000000006</v>
      </c>
      <c r="B296">
        <f t="shared" si="24"/>
        <v>-0.04615384615384635</v>
      </c>
      <c r="C296">
        <f t="shared" si="25"/>
        <v>0.24615384615384645</v>
      </c>
      <c r="D296">
        <f t="shared" si="26"/>
        <v>1E-10</v>
      </c>
      <c r="E296">
        <f t="shared" si="27"/>
        <v>1.4942528733914578E-11</v>
      </c>
      <c r="F296">
        <f t="shared" si="28"/>
        <v>0.06951871657753979</v>
      </c>
      <c r="H296">
        <f t="shared" si="29"/>
        <v>0.8700000000000006</v>
      </c>
      <c r="J296" s="1">
        <f t="shared" si="30"/>
        <v>2.9885057464394094E-11</v>
      </c>
      <c r="K296" s="1">
        <f t="shared" si="31"/>
        <v>0.09059233449477312</v>
      </c>
      <c r="L296" s="1">
        <f t="shared" si="32"/>
        <v>0</v>
      </c>
      <c r="M296" s="1"/>
      <c r="N296" s="1">
        <f t="shared" si="33"/>
        <v>0</v>
      </c>
      <c r="P296">
        <f t="shared" si="34"/>
        <v>1</v>
      </c>
    </row>
    <row r="297" spans="1:16" ht="12.75">
      <c r="A297">
        <f t="shared" si="35"/>
        <v>0.8800000000000006</v>
      </c>
      <c r="B297">
        <f t="shared" si="24"/>
        <v>-0.05128205128205146</v>
      </c>
      <c r="C297">
        <f t="shared" si="25"/>
        <v>0.25128205128205156</v>
      </c>
      <c r="D297">
        <f t="shared" si="26"/>
        <v>1E-10</v>
      </c>
      <c r="E297">
        <f t="shared" si="27"/>
        <v>1.3636363634813977E-11</v>
      </c>
      <c r="F297">
        <f t="shared" si="28"/>
        <v>0.06382978723404224</v>
      </c>
      <c r="H297">
        <f t="shared" si="29"/>
        <v>0.8800000000000006</v>
      </c>
      <c r="J297" s="1">
        <f t="shared" si="30"/>
        <v>2.727272726652878E-11</v>
      </c>
      <c r="K297" s="1">
        <f t="shared" si="31"/>
        <v>0.08333333333333293</v>
      </c>
      <c r="L297" s="1">
        <f t="shared" si="32"/>
        <v>0</v>
      </c>
      <c r="M297" s="1"/>
      <c r="N297" s="1">
        <f t="shared" si="33"/>
        <v>0</v>
      </c>
      <c r="P297">
        <f t="shared" si="34"/>
        <v>1</v>
      </c>
    </row>
    <row r="298" spans="1:16" ht="12.75">
      <c r="A298">
        <f t="shared" si="35"/>
        <v>0.8900000000000006</v>
      </c>
      <c r="B298">
        <f t="shared" si="24"/>
        <v>-0.056410256410256654</v>
      </c>
      <c r="C298">
        <f t="shared" si="25"/>
        <v>0.25641025641025667</v>
      </c>
      <c r="D298">
        <f t="shared" si="26"/>
        <v>1E-10</v>
      </c>
      <c r="E298">
        <f t="shared" si="27"/>
        <v>1.2359550560408967E-11</v>
      </c>
      <c r="F298">
        <f t="shared" si="28"/>
        <v>0.058201058201057886</v>
      </c>
      <c r="H298">
        <f t="shared" si="29"/>
        <v>0.8900000000000006</v>
      </c>
      <c r="J298" s="1">
        <f t="shared" si="30"/>
        <v>2.4719101118040506E-11</v>
      </c>
      <c r="K298" s="1">
        <f t="shared" si="31"/>
        <v>0.07612456747404804</v>
      </c>
      <c r="L298" s="1">
        <f t="shared" si="32"/>
        <v>0</v>
      </c>
      <c r="M298" s="1"/>
      <c r="N298" s="1">
        <f t="shared" si="33"/>
        <v>0</v>
      </c>
      <c r="P298">
        <f t="shared" si="34"/>
        <v>1</v>
      </c>
    </row>
    <row r="299" spans="1:16" ht="12.75">
      <c r="A299">
        <f t="shared" si="35"/>
        <v>0.9000000000000006</v>
      </c>
      <c r="B299">
        <f t="shared" si="24"/>
        <v>-0.061538461538461764</v>
      </c>
      <c r="C299">
        <f t="shared" si="25"/>
        <v>0.2615384615384619</v>
      </c>
      <c r="D299">
        <f t="shared" si="26"/>
        <v>1E-10</v>
      </c>
      <c r="E299">
        <f t="shared" si="27"/>
        <v>1.1111111109876471E-11</v>
      </c>
      <c r="F299">
        <f t="shared" si="28"/>
        <v>0.0526315789473681</v>
      </c>
      <c r="H299">
        <f t="shared" si="29"/>
        <v>0.9000000000000006</v>
      </c>
      <c r="J299" s="1">
        <f t="shared" si="30"/>
        <v>2.2222222217283808E-11</v>
      </c>
      <c r="K299" s="1">
        <f t="shared" si="31"/>
        <v>0.0689655172413789</v>
      </c>
      <c r="L299" s="1">
        <f t="shared" si="32"/>
        <v>0</v>
      </c>
      <c r="M299" s="1"/>
      <c r="N299" s="1">
        <f t="shared" si="33"/>
        <v>0</v>
      </c>
      <c r="P299">
        <f t="shared" si="34"/>
        <v>1</v>
      </c>
    </row>
    <row r="300" spans="1:16" ht="12.75">
      <c r="A300">
        <f t="shared" si="35"/>
        <v>0.9100000000000006</v>
      </c>
      <c r="B300">
        <f t="shared" si="24"/>
        <v>-0.06666666666666687</v>
      </c>
      <c r="C300">
        <f t="shared" si="25"/>
        <v>0.266666666666667</v>
      </c>
      <c r="D300">
        <f t="shared" si="26"/>
        <v>1E-10</v>
      </c>
      <c r="E300">
        <f t="shared" si="27"/>
        <v>9.890109889022995E-12</v>
      </c>
      <c r="F300">
        <f t="shared" si="28"/>
        <v>0.04712041884816722</v>
      </c>
      <c r="H300">
        <f t="shared" si="29"/>
        <v>0.9100000000000006</v>
      </c>
      <c r="J300" s="1">
        <f t="shared" si="30"/>
        <v>1.9780219775872336E-11</v>
      </c>
      <c r="K300" s="1">
        <f t="shared" si="31"/>
        <v>0.06185567010309237</v>
      </c>
      <c r="L300" s="1">
        <f t="shared" si="32"/>
        <v>0</v>
      </c>
      <c r="M300" s="1"/>
      <c r="N300" s="1">
        <f t="shared" si="33"/>
        <v>0</v>
      </c>
      <c r="P300">
        <f t="shared" si="34"/>
        <v>1</v>
      </c>
    </row>
    <row r="301" spans="1:16" ht="12.75">
      <c r="A301">
        <f t="shared" si="35"/>
        <v>0.9200000000000006</v>
      </c>
      <c r="B301">
        <f t="shared" si="24"/>
        <v>-0.07179487179487198</v>
      </c>
      <c r="C301">
        <f t="shared" si="25"/>
        <v>0.2717948717948721</v>
      </c>
      <c r="D301">
        <f t="shared" si="26"/>
        <v>1E-10</v>
      </c>
      <c r="E301">
        <f t="shared" si="27"/>
        <v>8.695652172967795E-12</v>
      </c>
      <c r="F301">
        <f t="shared" si="28"/>
        <v>0.041666666666666345</v>
      </c>
      <c r="H301">
        <f t="shared" si="29"/>
        <v>0.9200000000000006</v>
      </c>
      <c r="J301" s="1">
        <f t="shared" si="30"/>
        <v>1.739130434404523E-11</v>
      </c>
      <c r="K301" s="1">
        <f t="shared" si="31"/>
        <v>0.05479452054794478</v>
      </c>
      <c r="L301" s="1">
        <f t="shared" si="32"/>
        <v>0</v>
      </c>
      <c r="M301" s="1"/>
      <c r="N301" s="1">
        <f t="shared" si="33"/>
        <v>0</v>
      </c>
      <c r="P301">
        <f t="shared" si="34"/>
        <v>1</v>
      </c>
    </row>
    <row r="302" spans="1:16" ht="12.75">
      <c r="A302">
        <f t="shared" si="35"/>
        <v>0.9300000000000006</v>
      </c>
      <c r="B302">
        <f t="shared" si="24"/>
        <v>-0.07692307692307719</v>
      </c>
      <c r="C302">
        <f t="shared" si="25"/>
        <v>0.2769230769230772</v>
      </c>
      <c r="D302">
        <f t="shared" si="26"/>
        <v>1E-10</v>
      </c>
      <c r="E302">
        <f t="shared" si="27"/>
        <v>7.526881719620695E-12</v>
      </c>
      <c r="F302">
        <f t="shared" si="28"/>
        <v>0.03626943005181315</v>
      </c>
      <c r="H302">
        <f t="shared" si="29"/>
        <v>0.9300000000000006</v>
      </c>
      <c r="J302" s="1">
        <f t="shared" si="30"/>
        <v>1.5053763437622708E-11</v>
      </c>
      <c r="K302" s="1">
        <f t="shared" si="31"/>
        <v>0.04778156996586989</v>
      </c>
      <c r="L302" s="1">
        <f t="shared" si="32"/>
        <v>0</v>
      </c>
      <c r="M302" s="1"/>
      <c r="N302" s="1">
        <f t="shared" si="33"/>
        <v>0</v>
      </c>
      <c r="P302">
        <f t="shared" si="34"/>
        <v>1</v>
      </c>
    </row>
    <row r="303" spans="1:16" ht="12.75">
      <c r="A303">
        <f t="shared" si="35"/>
        <v>0.9400000000000006</v>
      </c>
      <c r="B303">
        <f t="shared" si="24"/>
        <v>-0.0820512820512823</v>
      </c>
      <c r="C303">
        <f t="shared" si="25"/>
        <v>0.2820512820512824</v>
      </c>
      <c r="D303">
        <f t="shared" si="26"/>
        <v>1E-10</v>
      </c>
      <c r="E303">
        <f t="shared" si="27"/>
        <v>6.382978722725146E-12</v>
      </c>
      <c r="F303">
        <f t="shared" si="28"/>
        <v>0.030927835051546067</v>
      </c>
      <c r="H303">
        <f t="shared" si="29"/>
        <v>0.9400000000000006</v>
      </c>
      <c r="J303" s="1">
        <f t="shared" si="30"/>
        <v>1.276595744409221E-11</v>
      </c>
      <c r="K303" s="1">
        <f t="shared" si="31"/>
        <v>0.040816326530611825</v>
      </c>
      <c r="L303" s="1">
        <f t="shared" si="32"/>
        <v>0</v>
      </c>
      <c r="M303" s="1"/>
      <c r="N303" s="1">
        <f t="shared" si="33"/>
        <v>0</v>
      </c>
      <c r="P303">
        <f t="shared" si="34"/>
        <v>1</v>
      </c>
    </row>
    <row r="304" spans="1:16" ht="12.75">
      <c r="A304">
        <f t="shared" si="35"/>
        <v>0.9500000000000006</v>
      </c>
      <c r="B304">
        <f t="shared" si="24"/>
        <v>-0.08717948717948741</v>
      </c>
      <c r="C304">
        <f t="shared" si="25"/>
        <v>0.2871794871794875</v>
      </c>
      <c r="D304">
        <f t="shared" si="26"/>
        <v>1E-10</v>
      </c>
      <c r="E304">
        <f t="shared" si="27"/>
        <v>5.2631578941827566E-12</v>
      </c>
      <c r="F304">
        <f t="shared" si="28"/>
        <v>0.025641025641025314</v>
      </c>
      <c r="H304">
        <f t="shared" si="29"/>
        <v>0.9500000000000006</v>
      </c>
      <c r="J304" s="1">
        <f t="shared" si="30"/>
        <v>1.052631578725748E-11</v>
      </c>
      <c r="K304" s="1">
        <f t="shared" si="31"/>
        <v>0.03389830508474533</v>
      </c>
      <c r="L304" s="1">
        <f t="shared" si="32"/>
        <v>0</v>
      </c>
      <c r="M304" s="1"/>
      <c r="N304" s="1">
        <f t="shared" si="33"/>
        <v>0</v>
      </c>
      <c r="P304">
        <f t="shared" si="34"/>
        <v>1</v>
      </c>
    </row>
    <row r="305" spans="1:16" ht="12.75">
      <c r="A305">
        <f t="shared" si="35"/>
        <v>0.9600000000000006</v>
      </c>
      <c r="B305">
        <f>MAX($B$47*(1-A305/$D$47),-1)</f>
        <v>-0.09230769230769252</v>
      </c>
      <c r="C305">
        <f t="shared" si="25"/>
        <v>0.2923076923076926</v>
      </c>
      <c r="D305">
        <f t="shared" si="26"/>
        <v>1E-10</v>
      </c>
      <c r="E305">
        <f>(1-A305)/(1+A305/D305)</f>
        <v>4.166666666232571E-12</v>
      </c>
      <c r="F305">
        <f t="shared" si="28"/>
        <v>0.020408163265305795</v>
      </c>
      <c r="H305">
        <f t="shared" si="29"/>
        <v>0.9600000000000006</v>
      </c>
      <c r="J305" s="1">
        <f t="shared" si="30"/>
        <v>8.333333331597086E-12</v>
      </c>
      <c r="K305" s="1">
        <f t="shared" si="31"/>
        <v>0.027027027027026595</v>
      </c>
      <c r="L305" s="1">
        <f t="shared" si="32"/>
        <v>0</v>
      </c>
      <c r="M305" s="1"/>
      <c r="N305" s="1">
        <f t="shared" si="33"/>
        <v>0</v>
      </c>
      <c r="P305">
        <f t="shared" si="34"/>
        <v>1</v>
      </c>
    </row>
    <row r="306" spans="1:16" ht="12.75">
      <c r="A306">
        <f t="shared" si="35"/>
        <v>0.9700000000000006</v>
      </c>
      <c r="B306">
        <f>MAX($B$47*(1-A306/$D$47),-1)</f>
        <v>-0.09743589743589771</v>
      </c>
      <c r="C306">
        <f t="shared" si="25"/>
        <v>0.2974358974358977</v>
      </c>
      <c r="D306">
        <f t="shared" si="26"/>
        <v>1E-10</v>
      </c>
      <c r="E306">
        <f>(1-A306)/(1+A306/D306)</f>
        <v>3.092783504835728E-12</v>
      </c>
      <c r="F306">
        <f t="shared" si="28"/>
        <v>0.015228426395938757</v>
      </c>
      <c r="H306">
        <f t="shared" si="29"/>
        <v>0.9700000000000006</v>
      </c>
      <c r="J306" s="1">
        <f t="shared" si="30"/>
        <v>6.185567009033768E-12</v>
      </c>
      <c r="K306" s="1">
        <f t="shared" si="31"/>
        <v>0.020202020202019767</v>
      </c>
      <c r="L306" s="1">
        <f t="shared" si="32"/>
        <v>0</v>
      </c>
      <c r="M306" s="1"/>
      <c r="N306" s="1">
        <f t="shared" si="33"/>
        <v>0</v>
      </c>
      <c r="P306">
        <f t="shared" si="34"/>
        <v>1</v>
      </c>
    </row>
    <row r="307" spans="1:16" ht="12.75">
      <c r="A307">
        <f t="shared" si="35"/>
        <v>0.9800000000000006</v>
      </c>
      <c r="B307">
        <f>MAX($B$47*(1-A307/$D$47),-1)</f>
        <v>-0.10256410256410282</v>
      </c>
      <c r="C307">
        <f t="shared" si="25"/>
        <v>0.30256410256410293</v>
      </c>
      <c r="D307">
        <f t="shared" si="26"/>
        <v>1E-10</v>
      </c>
      <c r="E307">
        <f>(1-A307)/(1+A307/D307)</f>
        <v>2.0408163263222984E-12</v>
      </c>
      <c r="F307">
        <f t="shared" si="28"/>
        <v>0.01010101010100977</v>
      </c>
      <c r="H307">
        <f t="shared" si="29"/>
        <v>0.9800000000000006</v>
      </c>
      <c r="J307" s="1">
        <f t="shared" si="30"/>
        <v>4.081632652228103E-12</v>
      </c>
      <c r="K307" s="1">
        <f t="shared" si="31"/>
        <v>0.013422818791945871</v>
      </c>
      <c r="L307" s="1">
        <f t="shared" si="32"/>
        <v>0</v>
      </c>
      <c r="M307" s="1"/>
      <c r="N307" s="1">
        <f t="shared" si="33"/>
        <v>0</v>
      </c>
      <c r="P307">
        <f t="shared" si="34"/>
        <v>1</v>
      </c>
    </row>
    <row r="308" spans="1:16" ht="12.75">
      <c r="A308">
        <f t="shared" si="35"/>
        <v>0.9900000000000007</v>
      </c>
      <c r="B308">
        <f>MAX($B$47*(1-A308/$D$47),-1)</f>
        <v>-0.10769230769230793</v>
      </c>
      <c r="C308">
        <f t="shared" si="25"/>
        <v>0.30769230769230804</v>
      </c>
      <c r="D308">
        <f t="shared" si="26"/>
        <v>1E-10</v>
      </c>
      <c r="E308">
        <f>(1-A308)/(1+A308/D308)</f>
        <v>1.0101010099989127E-12</v>
      </c>
      <c r="F308">
        <f t="shared" si="28"/>
        <v>0.005025125628140371</v>
      </c>
      <c r="H308">
        <f t="shared" si="29"/>
        <v>0.9900000000000007</v>
      </c>
      <c r="J308" s="1">
        <f t="shared" si="30"/>
        <v>2.0202020197937646E-12</v>
      </c>
      <c r="K308" s="1">
        <f t="shared" si="31"/>
        <v>0.0066889632107019</v>
      </c>
      <c r="L308" s="1">
        <f t="shared" si="32"/>
        <v>0</v>
      </c>
      <c r="M308" s="1"/>
      <c r="N308" s="1">
        <f t="shared" si="33"/>
        <v>0</v>
      </c>
      <c r="P308">
        <f t="shared" si="34"/>
        <v>1</v>
      </c>
    </row>
    <row r="309" spans="1:16" ht="12.75">
      <c r="A309">
        <v>0.999</v>
      </c>
      <c r="B309">
        <f>MAX($B$47*(1-A309/$D$47),-1)</f>
        <v>-0.11230769230769218</v>
      </c>
      <c r="C309">
        <f t="shared" si="25"/>
        <v>0.3123076923076923</v>
      </c>
      <c r="D309">
        <f t="shared" si="26"/>
        <v>1E-10</v>
      </c>
      <c r="E309">
        <f>(1-A309)/(1+A309/D309)</f>
        <v>1.0010010009008016E-13</v>
      </c>
      <c r="F309">
        <f t="shared" si="28"/>
        <v>0.0005002501250625317</v>
      </c>
      <c r="H309">
        <f t="shared" si="29"/>
        <v>0.999</v>
      </c>
      <c r="J309" s="1">
        <f t="shared" si="30"/>
        <v>2.0020020016012027E-13</v>
      </c>
      <c r="K309" s="1">
        <f t="shared" si="31"/>
        <v>0.0006668889629876632</v>
      </c>
      <c r="L309" s="1">
        <f t="shared" si="32"/>
        <v>0</v>
      </c>
      <c r="M309" s="1"/>
      <c r="N309" s="1">
        <f t="shared" si="33"/>
        <v>0</v>
      </c>
      <c r="P309">
        <f t="shared" si="34"/>
        <v>1</v>
      </c>
    </row>
  </sheetData>
  <sheetProtection password="C66A" sheet="1" objects="1" scenarios="1"/>
  <mergeCells count="1">
    <mergeCell ref="A109:H185"/>
  </mergeCells>
  <printOptions/>
  <pageMargins left="0.75" right="0.75" top="1" bottom="1" header="0.5" footer="0.5"/>
  <pageSetup horizontalDpi="300" verticalDpi="300" orientation="portrait" r:id="rId4"/>
  <headerFooter alignWithMargins="0">
    <oddHeader>&amp;C&amp;A</oddHeader>
    <oddFooter>&amp;CPage &amp;P</oddFooter>
  </headerFooter>
  <drawing r:id="rId3"/>
  <legacyDrawing r:id="rId2"/>
  <oleObjects>
    <oleObject progId="Word.Document.8" shapeId="1833697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6" sqref="A26"/>
    </sheetView>
  </sheetViews>
  <sheetFormatPr defaultColWidth="9.140625" defaultRowHeight="12.75"/>
  <cols>
    <col min="2" max="7" width="12.57421875" style="0" bestFit="1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" sqref="B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4" sqref="J24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LFN</dc:creator>
  <cp:keywords/>
  <dc:description/>
  <cp:lastModifiedBy>Ernst Petersen</cp:lastModifiedBy>
  <cp:lastPrinted>2002-05-12T14:47:11Z</cp:lastPrinted>
  <dcterms:created xsi:type="dcterms:W3CDTF">2000-09-24T15:33:09Z</dcterms:created>
  <dcterms:modified xsi:type="dcterms:W3CDTF">2002-08-20T11:44:20Z</dcterms:modified>
  <cp:category/>
  <cp:version/>
  <cp:contentType/>
  <cp:contentStatus/>
</cp:coreProperties>
</file>